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РИ\Сметный\НМЦ\3. Эльбрус\EL7 ПИР\"/>
    </mc:Choice>
  </mc:AlternateContent>
  <bookViews>
    <workbookView xWindow="960" yWindow="660" windowWidth="27315" windowHeight="11760"/>
  </bookViews>
  <sheets>
    <sheet name="Сводный расчет НМЦ ПИР " sheetId="1" r:id="rId1"/>
  </sheets>
  <externalReferences>
    <externalReference r:id="rId2"/>
    <externalReference r:id="rId3"/>
    <externalReference r:id="rId4"/>
  </externalReferences>
  <definedNames>
    <definedName name="_xlnm.Print_Area" localSheetId="0">'Сводный расчет НМЦ ПИР '!$A$1:$E$19</definedName>
  </definedNames>
  <calcPr calcId="162913"/>
</workbook>
</file>

<file path=xl/calcChain.xml><?xml version="1.0" encoding="utf-8"?>
<calcChain xmlns="http://schemas.openxmlformats.org/spreadsheetml/2006/main">
  <c r="C18" i="1" l="1"/>
  <c r="C16" i="1"/>
  <c r="C14" i="1"/>
  <c r="C13" i="1" l="1"/>
  <c r="C26" i="1" l="1"/>
  <c r="D14" i="1"/>
  <c r="D26" i="1" s="1"/>
  <c r="E14" i="1" l="1"/>
  <c r="D13" i="1"/>
  <c r="C17" i="1"/>
  <c r="C28" i="1" s="1"/>
  <c r="E13" i="1" l="1"/>
  <c r="E26" i="1"/>
  <c r="C6" i="1"/>
  <c r="D18" i="1" l="1"/>
  <c r="E18" i="1" l="1"/>
  <c r="E17" i="1" s="1"/>
  <c r="E28" i="1" s="1"/>
  <c r="D17" i="1"/>
  <c r="D28" i="1" s="1"/>
  <c r="C15" i="1" l="1"/>
  <c r="C19" i="1" s="1"/>
  <c r="D16" i="1"/>
  <c r="D15" i="1" s="1"/>
  <c r="D19" i="1" s="1"/>
  <c r="E16" i="1" l="1"/>
  <c r="E15" i="1" s="1"/>
  <c r="E19" i="1" s="1"/>
  <c r="D27" i="1"/>
  <c r="D29" i="1" s="1"/>
  <c r="C27" i="1"/>
  <c r="C29" i="1" s="1"/>
  <c r="E27" i="1" l="1"/>
  <c r="E29" i="1" s="1"/>
</calcChain>
</file>

<file path=xl/sharedStrings.xml><?xml version="1.0" encoding="utf-8"?>
<sst xmlns="http://schemas.openxmlformats.org/spreadsheetml/2006/main" count="43" uniqueCount="33">
  <si>
    <t>Продолжительность работ</t>
  </si>
  <si>
    <t>месяцев</t>
  </si>
  <si>
    <t>Начало работ</t>
  </si>
  <si>
    <t>Окончание работ</t>
  </si>
  <si>
    <t>№ пп</t>
  </si>
  <si>
    <t>Виды (наименования) работ</t>
  </si>
  <si>
    <t>НДС 20%</t>
  </si>
  <si>
    <t>Всего с учетом НДС, руб.</t>
  </si>
  <si>
    <t>Всего</t>
  </si>
  <si>
    <t>1.1</t>
  </si>
  <si>
    <t>1.2</t>
  </si>
  <si>
    <t>2.1</t>
  </si>
  <si>
    <t>Стоимость без НДС, руб.</t>
  </si>
  <si>
    <t>1.</t>
  </si>
  <si>
    <t>2.</t>
  </si>
  <si>
    <t>п/№</t>
  </si>
  <si>
    <t>Этапа</t>
  </si>
  <si>
    <t>Стоимость, руб.</t>
  </si>
  <si>
    <t>без учета НДС</t>
  </si>
  <si>
    <t>НДС-20%</t>
  </si>
  <si>
    <t>с учетом НДС</t>
  </si>
  <si>
    <t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t>
  </si>
  <si>
    <t>Всесезонный туристско-рекреационный комплекс «Эльбрус», Кабардино-Балкарская Республика. 
Пассажирская подвесная канатная дорога EL9</t>
  </si>
  <si>
    <t>Пассажирская подвесная канатная дорога EL8 (секции EL8.1 и  EL8.2)</t>
  </si>
  <si>
    <t>Проектно-изыскательские работы (стадия "Проектная документация")</t>
  </si>
  <si>
    <t>Пассажирская подвесная канатная дорога EL9</t>
  </si>
  <si>
    <t>Проектно-изыскательские работы (стадия "Проектная документация)</t>
  </si>
  <si>
    <t>СВОДНЫЙ РАСЧЕТ НАЧАЛЬНОЙ МАКСИМАЛЬНОЙ ЦЕНЫ ДОГОВОРА
на проектно-изыскательские работы стадии "Проектная документация" по объектам:</t>
  </si>
  <si>
    <t>3</t>
  </si>
  <si>
    <t>Пассажирская подвесная канатная дорога EL7</t>
  </si>
  <si>
    <t>1.3</t>
  </si>
  <si>
    <t>Всесезонный туристско-рекреационный комплекс «Эльбрус», Кабардино-Балкарская Республика. 
Пассажирская подвесная канатная дорога EL7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</si>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</sst>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0070C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0" fontId="12" fillId="0" borderId="0"/>
    <xf numFmtId="0" fontId="13" fillId="0" borderId="0">
      <alignment horizontal="center" vertical="top"/>
    </xf>
    <xf numFmtId="0" fontId="14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4" fillId="0" borderId="0"/>
    <xf numFmtId="0" fontId="16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1" applyFont="1"/>
    <xf numFmtId="0" fontId="5" fillId="0" borderId="0" xfId="1" applyFont="1" applyFill="1" applyAlignment="1">
      <alignment horizontal="left" vertical="center" wrapText="1"/>
    </xf>
    <xf numFmtId="0" fontId="3" fillId="0" borderId="0" xfId="0" applyFont="1" applyFill="1"/>
    <xf numFmtId="14" fontId="3" fillId="0" borderId="0" xfId="0" applyNumberFormat="1" applyFont="1" applyFill="1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3" borderId="0" xfId="0" applyFont="1" applyFill="1"/>
    <xf numFmtId="0" fontId="9" fillId="3" borderId="0" xfId="0" applyFont="1" applyFill="1"/>
    <xf numFmtId="0" fontId="10" fillId="0" borderId="0" xfId="0" applyFont="1" applyFill="1"/>
    <xf numFmtId="0" fontId="11" fillId="0" borderId="0" xfId="1" applyFont="1" applyBorder="1"/>
    <xf numFmtId="0" fontId="0" fillId="0" borderId="0" xfId="0" applyFill="1"/>
    <xf numFmtId="0" fontId="0" fillId="3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9" fontId="5" fillId="0" borderId="2" xfId="0" quotePrefix="1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vertical="center"/>
    </xf>
    <xf numFmtId="4" fontId="3" fillId="5" borderId="2" xfId="0" applyNumberFormat="1" applyFont="1" applyFill="1" applyBorder="1" applyAlignment="1">
      <alignment vertical="center"/>
    </xf>
    <xf numFmtId="0" fontId="8" fillId="0" borderId="0" xfId="0" applyFont="1"/>
    <xf numFmtId="49" fontId="3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0" fillId="0" borderId="0" xfId="0" applyFont="1"/>
    <xf numFmtId="0" fontId="5" fillId="0" borderId="0" xfId="1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1" applyFont="1" applyFill="1" applyBorder="1"/>
    <xf numFmtId="3" fontId="17" fillId="4" borderId="2" xfId="1" applyNumberFormat="1" applyFont="1" applyFill="1" applyBorder="1" applyAlignment="1">
      <alignment vertical="center"/>
    </xf>
    <xf numFmtId="4" fontId="17" fillId="4" borderId="2" xfId="1" applyNumberFormat="1" applyFont="1" applyFill="1" applyBorder="1" applyAlignment="1">
      <alignment vertical="center"/>
    </xf>
    <xf numFmtId="3" fontId="0" fillId="0" borderId="0" xfId="0" applyNumberFormat="1"/>
    <xf numFmtId="4" fontId="0" fillId="0" borderId="0" xfId="0" applyNumberFormat="1"/>
    <xf numFmtId="0" fontId="18" fillId="7" borderId="6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2" fillId="5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vertical="center"/>
    </xf>
    <xf numFmtId="0" fontId="21" fillId="4" borderId="2" xfId="1" applyFont="1" applyFill="1" applyBorder="1" applyAlignment="1">
      <alignment horizontal="center" vertical="center"/>
    </xf>
    <xf numFmtId="3" fontId="23" fillId="4" borderId="2" xfId="1" applyNumberFormat="1" applyFont="1" applyFill="1" applyBorder="1" applyAlignment="1">
      <alignment horizontal="center" vertical="center"/>
    </xf>
    <xf numFmtId="4" fontId="23" fillId="4" borderId="2" xfId="1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Fill="1"/>
    <xf numFmtId="0" fontId="18" fillId="7" borderId="7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5" fillId="0" borderId="0" xfId="1" quotePrefix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6">
    <cellStyle name="Excel Built-in Normal" xfId="2"/>
    <cellStyle name="S0" xfId="3"/>
    <cellStyle name="S1" xfId="4"/>
    <cellStyle name="S10" xfId="5"/>
    <cellStyle name="S11" xfId="6"/>
    <cellStyle name="S2" xfId="7"/>
    <cellStyle name="S3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4"/>
    <cellStyle name="Обычный 2 2" xfId="15"/>
    <cellStyle name="Обычный 2 3" xfId="16"/>
    <cellStyle name="Обычный 3" xfId="17"/>
    <cellStyle name="Обычный 3 2" xfId="18"/>
    <cellStyle name="Обычный 3 3" xfId="1"/>
    <cellStyle name="Обычный 4" xfId="19"/>
    <cellStyle name="Обычный 5" xfId="20"/>
    <cellStyle name="Обычный 6" xfId="21"/>
    <cellStyle name="Обычный 7" xfId="22"/>
    <cellStyle name="Финансовый 2" xfId="23"/>
    <cellStyle name="Финансовый 2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55;&#1048;&#1056;%20EL7%20(&#1073;&#1077;&#1079;%20&#1072;&#1074;&#1072;&#1085;&#1089;&#1080;&#1088;&#1086;&#1074;&#1072;&#1085;&#1080;&#1103;)_15.07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EL8%20&#1080;%20EL9%20&#1055;&#1048;&#1056;/EL8%20&#1055;&#1048;&#1056;/&#1053;&#1052;&#1062;%20&#1055;&#1048;&#1056;%20EL8%20(&#1073;&#1077;&#1079;%20&#1072;&#1074;&#1072;&#1085;&#1089;&#1080;&#1088;&#1086;&#1074;&#1072;&#1085;&#1080;&#1103;)_15.07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EL8%20&#1080;%20EL9%20&#1055;&#1048;&#1056;/EL9%20&#1055;&#1048;&#1056;/&#1053;&#1052;&#1062;%20&#1055;&#1048;&#1056;%20EL9%20(&#1073;&#1077;&#1079;%20&#1072;&#1074;&#1072;&#1085;&#1089;&#1080;&#1088;&#1086;&#1074;&#1072;&#1085;&#1080;&#1103;)_15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дрология"/>
      <sheetName val="Календарный план"/>
      <sheetName val="КВЛ"/>
      <sheetName val="УНЦС (справочно)"/>
      <sheetName val="Пояснительная"/>
      <sheetName val="Протокол"/>
      <sheetName val="НМЦ"/>
      <sheetName val="НМЦК"/>
      <sheetName val="Cводная смета ПИР"/>
      <sheetName val="ПД EL7"/>
      <sheetName val="Экспертиза ПД и ИЗ"/>
      <sheetName val="Геодезия"/>
      <sheetName val="Геология"/>
      <sheetName val="Геофизика "/>
      <sheetName val="Гидромет"/>
      <sheetName val="Сели Лавины"/>
      <sheetName val="Экология"/>
      <sheetName val="Археология"/>
      <sheetName val="ВОП (по форме 3п)"/>
      <sheetName val="Сводная ИЗ"/>
      <sheetName val="ВОП 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C17">
            <v>52021698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дрология"/>
      <sheetName val="Календарный план"/>
      <sheetName val="Пояснительная"/>
      <sheetName val="Протокол"/>
      <sheetName val="НМЦ"/>
      <sheetName val="НМЦК"/>
      <sheetName val="Cводная смета ПИР"/>
      <sheetName val="ПД EL8"/>
      <sheetName val="Экспертиза ПД и ИЗ"/>
      <sheetName val="Геодезия"/>
      <sheetName val="Геология"/>
      <sheetName val="Геофизика "/>
      <sheetName val="Гидромет"/>
      <sheetName val="Сели Лавины"/>
      <sheetName val="Экология"/>
      <sheetName val="Археология"/>
      <sheetName val="ВОП по форме 3П"/>
      <sheetName val="Сводная ИЗ"/>
      <sheetName val="ВОП "/>
    </sheetNames>
    <sheetDataSet>
      <sheetData sheetId="0"/>
      <sheetData sheetId="1"/>
      <sheetData sheetId="2"/>
      <sheetData sheetId="3"/>
      <sheetData sheetId="4">
        <row r="17">
          <cell r="C17">
            <v>56380420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дрология"/>
      <sheetName val="Календарный план"/>
      <sheetName val="Пояснительная"/>
      <sheetName val="Протокол"/>
      <sheetName val="НМЦ"/>
      <sheetName val="НМЦК"/>
      <sheetName val="Cводная смета ПИР"/>
      <sheetName val="ПД EL9"/>
      <sheetName val="Экспертиза ПД и ИЗ"/>
      <sheetName val="Геодезия"/>
      <sheetName val="Геология"/>
      <sheetName val="Геофизика "/>
      <sheetName val="Гидромет"/>
      <sheetName val="Сели Лавины"/>
      <sheetName val="Экология"/>
      <sheetName val="Археология"/>
      <sheetName val="ВОП (по форме 3п)"/>
      <sheetName val="Сводная"/>
      <sheetName val="ВОП "/>
    </sheetNames>
    <sheetDataSet>
      <sheetData sheetId="0"/>
      <sheetData sheetId="1"/>
      <sheetData sheetId="2"/>
      <sheetData sheetId="3"/>
      <sheetData sheetId="4">
        <row r="17">
          <cell r="C17">
            <v>49178576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Normal="100" zoomScaleSheetLayoutView="100" workbookViewId="0">
      <selection activeCell="F25" sqref="F25"/>
    </sheetView>
  </sheetViews>
  <sheetFormatPr defaultRowHeight="12.75" x14ac:dyDescent="0.2"/>
  <cols>
    <col min="1" max="1" width="6.28515625" style="12" customWidth="1"/>
    <col min="2" max="2" width="54.42578125" customWidth="1"/>
    <col min="3" max="5" width="19.7109375" customWidth="1"/>
  </cols>
  <sheetData>
    <row r="1" spans="1:5" ht="45" customHeight="1" x14ac:dyDescent="0.2">
      <c r="A1" s="57" t="s">
        <v>27</v>
      </c>
      <c r="B1" s="57"/>
      <c r="C1" s="57"/>
      <c r="D1" s="57"/>
      <c r="E1" s="57"/>
    </row>
    <row r="2" spans="1:5" s="25" customFormat="1" ht="39" customHeight="1" x14ac:dyDescent="0.2">
      <c r="A2" s="26" t="s">
        <v>13</v>
      </c>
      <c r="B2" s="59" t="s">
        <v>31</v>
      </c>
      <c r="C2" s="59"/>
      <c r="D2" s="59"/>
      <c r="E2" s="59"/>
    </row>
    <row r="3" spans="1:5" s="25" customFormat="1" ht="39" customHeight="1" x14ac:dyDescent="0.2">
      <c r="A3" s="26" t="s">
        <v>14</v>
      </c>
      <c r="B3" s="59" t="s">
        <v>21</v>
      </c>
      <c r="C3" s="59"/>
      <c r="D3" s="59"/>
      <c r="E3" s="59"/>
    </row>
    <row r="4" spans="1:5" s="25" customFormat="1" ht="39" customHeight="1" x14ac:dyDescent="0.2">
      <c r="A4" s="26" t="s">
        <v>32</v>
      </c>
      <c r="B4" s="59" t="s">
        <v>22</v>
      </c>
      <c r="C4" s="59"/>
      <c r="D4" s="59"/>
      <c r="E4" s="59"/>
    </row>
    <row r="5" spans="1:5" ht="29.25" customHeight="1" x14ac:dyDescent="0.2">
      <c r="A5" s="2"/>
      <c r="B5" s="2"/>
    </row>
    <row r="6" spans="1:5" ht="15.75" x14ac:dyDescent="0.25">
      <c r="A6" s="58" t="s">
        <v>0</v>
      </c>
      <c r="B6" s="58"/>
      <c r="C6" s="51">
        <f>(C8-C7)/30.5</f>
        <v>15.737704918032787</v>
      </c>
      <c r="D6" s="3" t="s">
        <v>1</v>
      </c>
    </row>
    <row r="7" spans="1:5" ht="15.75" x14ac:dyDescent="0.25">
      <c r="A7" s="56" t="s">
        <v>2</v>
      </c>
      <c r="B7" s="56"/>
      <c r="C7" s="4">
        <v>44440</v>
      </c>
      <c r="D7" s="3"/>
    </row>
    <row r="8" spans="1:5" ht="15.75" x14ac:dyDescent="0.25">
      <c r="A8" s="56" t="s">
        <v>3</v>
      </c>
      <c r="B8" s="56"/>
      <c r="C8" s="4">
        <v>44920</v>
      </c>
      <c r="D8" s="3"/>
    </row>
    <row r="9" spans="1:5" ht="29.25" customHeight="1" x14ac:dyDescent="0.25">
      <c r="A9" s="1"/>
      <c r="B9" s="1"/>
    </row>
    <row r="10" spans="1:5" ht="32.25" customHeight="1" x14ac:dyDescent="0.2">
      <c r="A10" s="64" t="s">
        <v>4</v>
      </c>
      <c r="B10" s="60" t="s">
        <v>5</v>
      </c>
      <c r="C10" s="62" t="s">
        <v>12</v>
      </c>
      <c r="D10" s="60" t="s">
        <v>6</v>
      </c>
      <c r="E10" s="60" t="s">
        <v>7</v>
      </c>
    </row>
    <row r="11" spans="1:5" ht="31.5" customHeight="1" x14ac:dyDescent="0.2">
      <c r="A11" s="64"/>
      <c r="B11" s="61"/>
      <c r="C11" s="63"/>
      <c r="D11" s="61"/>
      <c r="E11" s="61"/>
    </row>
    <row r="12" spans="1:5" ht="15.75" x14ac:dyDescent="0.2">
      <c r="A12" s="6">
        <v>1</v>
      </c>
      <c r="B12" s="6">
        <v>2</v>
      </c>
      <c r="C12" s="7">
        <v>3</v>
      </c>
      <c r="D12" s="7">
        <v>4</v>
      </c>
      <c r="E12" s="7">
        <v>5</v>
      </c>
    </row>
    <row r="13" spans="1:5" ht="15.75" x14ac:dyDescent="0.2">
      <c r="A13" s="19">
        <v>1</v>
      </c>
      <c r="B13" s="24" t="s">
        <v>29</v>
      </c>
      <c r="C13" s="20">
        <f>C14</f>
        <v>52021698</v>
      </c>
      <c r="D13" s="21">
        <f>D14</f>
        <v>10404339.600000001</v>
      </c>
      <c r="E13" s="21">
        <f>E14</f>
        <v>62426037.600000001</v>
      </c>
    </row>
    <row r="14" spans="1:5" ht="31.5" x14ac:dyDescent="0.2">
      <c r="A14" s="14" t="s">
        <v>9</v>
      </c>
      <c r="B14" s="15" t="s">
        <v>24</v>
      </c>
      <c r="C14" s="16">
        <f>[1]НМЦ!$C$17</f>
        <v>52021698</v>
      </c>
      <c r="D14" s="17">
        <f>C14*20%</f>
        <v>10404339.600000001</v>
      </c>
      <c r="E14" s="17">
        <f>C14+D14</f>
        <v>62426037.600000001</v>
      </c>
    </row>
    <row r="15" spans="1:5" s="22" customFormat="1" ht="31.5" x14ac:dyDescent="0.2">
      <c r="A15" s="19">
        <v>2</v>
      </c>
      <c r="B15" s="24" t="s">
        <v>23</v>
      </c>
      <c r="C15" s="20">
        <f>C16</f>
        <v>56380420</v>
      </c>
      <c r="D15" s="21">
        <f>D16</f>
        <v>11276084</v>
      </c>
      <c r="E15" s="21">
        <f>E16</f>
        <v>67656504</v>
      </c>
    </row>
    <row r="16" spans="1:5" s="13" customFormat="1" ht="31.5" x14ac:dyDescent="0.2">
      <c r="A16" s="14" t="s">
        <v>9</v>
      </c>
      <c r="B16" s="15" t="s">
        <v>24</v>
      </c>
      <c r="C16" s="16">
        <f>[2]НМЦ!$C$17</f>
        <v>56380420</v>
      </c>
      <c r="D16" s="17">
        <f>C16*20%</f>
        <v>11276084</v>
      </c>
      <c r="E16" s="17">
        <f>C16+D16</f>
        <v>67656504</v>
      </c>
    </row>
    <row r="17" spans="1:5" s="8" customFormat="1" ht="15.75" x14ac:dyDescent="0.2">
      <c r="A17" s="23" t="s">
        <v>28</v>
      </c>
      <c r="B17" s="24" t="s">
        <v>25</v>
      </c>
      <c r="C17" s="20">
        <f>C18</f>
        <v>49178576</v>
      </c>
      <c r="D17" s="21">
        <f>D18</f>
        <v>9835715.2000000011</v>
      </c>
      <c r="E17" s="21">
        <f>E18</f>
        <v>59014291.200000003</v>
      </c>
    </row>
    <row r="18" spans="1:5" s="9" customFormat="1" ht="36" customHeight="1" x14ac:dyDescent="0.2">
      <c r="A18" s="18" t="s">
        <v>11</v>
      </c>
      <c r="B18" s="15" t="s">
        <v>24</v>
      </c>
      <c r="C18" s="16">
        <f>[3]НМЦ!$C$17</f>
        <v>49178576</v>
      </c>
      <c r="D18" s="17">
        <f>C18*20%</f>
        <v>9835715.2000000011</v>
      </c>
      <c r="E18" s="17">
        <f>C18+D18</f>
        <v>59014291.200000003</v>
      </c>
    </row>
    <row r="19" spans="1:5" ht="15.75" x14ac:dyDescent="0.25">
      <c r="A19" s="27"/>
      <c r="B19" s="28" t="s">
        <v>8</v>
      </c>
      <c r="C19" s="29">
        <f>C13+C15+C17</f>
        <v>157580694</v>
      </c>
      <c r="D19" s="30">
        <f>D13+D15+D17</f>
        <v>31516138.800000004</v>
      </c>
      <c r="E19" s="30">
        <f>E13+E15+E17</f>
        <v>189096832.80000001</v>
      </c>
    </row>
    <row r="20" spans="1:5" ht="15" x14ac:dyDescent="0.25">
      <c r="A20" s="10"/>
      <c r="B20" s="11"/>
    </row>
    <row r="21" spans="1:5" s="5" customFormat="1" ht="15.75" thickBot="1" x14ac:dyDescent="0.3">
      <c r="A21" s="10"/>
      <c r="B21" s="11"/>
      <c r="C21"/>
      <c r="D21"/>
      <c r="E21"/>
    </row>
    <row r="22" spans="1:5" s="5" customFormat="1" ht="15" x14ac:dyDescent="0.2">
      <c r="A22" s="33" t="s">
        <v>15</v>
      </c>
      <c r="B22" s="52" t="s">
        <v>5</v>
      </c>
      <c r="C22" s="52" t="s">
        <v>17</v>
      </c>
      <c r="D22" s="52"/>
      <c r="E22" s="54"/>
    </row>
    <row r="23" spans="1:5" s="5" customFormat="1" ht="30" x14ac:dyDescent="0.2">
      <c r="A23" s="34" t="s">
        <v>16</v>
      </c>
      <c r="B23" s="53"/>
      <c r="C23" s="35" t="s">
        <v>18</v>
      </c>
      <c r="D23" s="35" t="s">
        <v>19</v>
      </c>
      <c r="E23" s="36" t="s">
        <v>20</v>
      </c>
    </row>
    <row r="24" spans="1:5" s="5" customFormat="1" ht="15.75" thickBot="1" x14ac:dyDescent="0.25">
      <c r="A24" s="37">
        <v>1</v>
      </c>
      <c r="B24" s="38">
        <v>2</v>
      </c>
      <c r="C24" s="38">
        <v>3</v>
      </c>
      <c r="D24" s="39">
        <v>4</v>
      </c>
      <c r="E24" s="40">
        <v>5</v>
      </c>
    </row>
    <row r="25" spans="1:5" ht="15" x14ac:dyDescent="0.2">
      <c r="A25" s="41" t="s">
        <v>13</v>
      </c>
      <c r="B25" s="55" t="s">
        <v>26</v>
      </c>
      <c r="C25" s="55"/>
      <c r="D25" s="55"/>
      <c r="E25" s="55"/>
    </row>
    <row r="26" spans="1:5" s="12" customFormat="1" ht="15" x14ac:dyDescent="0.2">
      <c r="A26" s="50" t="s">
        <v>9</v>
      </c>
      <c r="B26" s="42" t="s">
        <v>29</v>
      </c>
      <c r="C26" s="43">
        <f t="shared" ref="C26:E27" si="0">C14</f>
        <v>52021698</v>
      </c>
      <c r="D26" s="44">
        <f t="shared" si="0"/>
        <v>10404339.600000001</v>
      </c>
      <c r="E26" s="44">
        <f t="shared" si="0"/>
        <v>62426037.600000001</v>
      </c>
    </row>
    <row r="27" spans="1:5" s="5" customFormat="1" ht="30" x14ac:dyDescent="0.2">
      <c r="A27" s="50" t="s">
        <v>10</v>
      </c>
      <c r="B27" s="42" t="s">
        <v>23</v>
      </c>
      <c r="C27" s="43">
        <f t="shared" si="0"/>
        <v>56380420</v>
      </c>
      <c r="D27" s="44">
        <f t="shared" si="0"/>
        <v>11276084</v>
      </c>
      <c r="E27" s="44">
        <f t="shared" si="0"/>
        <v>67656504</v>
      </c>
    </row>
    <row r="28" spans="1:5" ht="15" x14ac:dyDescent="0.2">
      <c r="A28" s="50" t="s">
        <v>30</v>
      </c>
      <c r="B28" s="45" t="s">
        <v>25</v>
      </c>
      <c r="C28" s="43">
        <f>C17</f>
        <v>49178576</v>
      </c>
      <c r="D28" s="44">
        <f>D17</f>
        <v>9835715.2000000011</v>
      </c>
      <c r="E28" s="44">
        <f>E17</f>
        <v>59014291.200000003</v>
      </c>
    </row>
    <row r="29" spans="1:5" ht="14.25" x14ac:dyDescent="0.2">
      <c r="A29" s="46"/>
      <c r="B29" s="47" t="s">
        <v>8</v>
      </c>
      <c r="C29" s="48">
        <f>C26+C27+C28</f>
        <v>157580694</v>
      </c>
      <c r="D29" s="49">
        <f>D26+D27+D28</f>
        <v>31516138.800000004</v>
      </c>
      <c r="E29" s="49">
        <f>E26+E27+E28</f>
        <v>189096832.80000001</v>
      </c>
    </row>
    <row r="31" spans="1:5" x14ac:dyDescent="0.2">
      <c r="C31" s="31"/>
      <c r="D31" s="32"/>
      <c r="E31" s="32"/>
    </row>
  </sheetData>
  <mergeCells count="15">
    <mergeCell ref="B22:B23"/>
    <mergeCell ref="C22:E22"/>
    <mergeCell ref="B25:E25"/>
    <mergeCell ref="A7:B7"/>
    <mergeCell ref="A1:E1"/>
    <mergeCell ref="A6:B6"/>
    <mergeCell ref="B3:E3"/>
    <mergeCell ref="B4:E4"/>
    <mergeCell ref="D10:D11"/>
    <mergeCell ref="E10:E11"/>
    <mergeCell ref="C10:C11"/>
    <mergeCell ref="A8:B8"/>
    <mergeCell ref="A10:A11"/>
    <mergeCell ref="B10:B11"/>
    <mergeCell ref="B2:E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расчет НМЦ ПИР </vt:lpstr>
      <vt:lpstr>'Сводный расчет НМЦ ПИР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 Александр Юрьевич</cp:lastModifiedBy>
  <cp:lastPrinted>2020-08-28T13:16:50Z</cp:lastPrinted>
  <dcterms:created xsi:type="dcterms:W3CDTF">2020-08-19T09:51:37Z</dcterms:created>
  <dcterms:modified xsi:type="dcterms:W3CDTF">2021-07-15T15:00:48Z</dcterms:modified>
</cp:coreProperties>
</file>