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-15" windowWidth="9630" windowHeight="4410" tabRatio="989" firstSheet="1" activeTab="4"/>
  </bookViews>
  <sheets>
    <sheet name="дендрология" sheetId="28" state="hidden" r:id="rId1"/>
    <sheet name="Календарный план" sheetId="95" r:id="rId2"/>
    <sheet name="Пояснительная" sheetId="48" r:id="rId3"/>
    <sheet name="Протокол" sheetId="51" r:id="rId4"/>
    <sheet name="НМЦ" sheetId="47" r:id="rId5"/>
    <sheet name="НМЦК" sheetId="50" r:id="rId6"/>
    <sheet name="Cводная смета ПИР" sheetId="13" r:id="rId7"/>
    <sheet name="ПД EL8" sheetId="93" r:id="rId8"/>
    <sheet name="Экспертиза ПД и ИЗ" sheetId="35" r:id="rId9"/>
    <sheet name="Геодезия" sheetId="79" r:id="rId10"/>
    <sheet name="Геология" sheetId="80" r:id="rId11"/>
    <sheet name="Геофизика " sheetId="81" r:id="rId12"/>
    <sheet name="Гидромет" sheetId="82" r:id="rId13"/>
    <sheet name="Сели Лавины" sheetId="83" r:id="rId14"/>
    <sheet name="Экология" sheetId="84" r:id="rId15"/>
    <sheet name="Археология" sheetId="85" r:id="rId16"/>
    <sheet name="ВОП по форме 3П" sheetId="86" r:id="rId17"/>
    <sheet name="Сводная ИЗ" sheetId="87" r:id="rId18"/>
    <sheet name="ВОП " sheetId="67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AUTOEXEC" localSheetId="16">#REF!</definedName>
    <definedName name="\AUTOEXEC" localSheetId="9">#REF!</definedName>
    <definedName name="\AUTOEXEC" localSheetId="17">#REF!</definedName>
    <definedName name="\AUTOEXEC" localSheetId="13">#REF!</definedName>
    <definedName name="\AUTOEXEC">#REF!</definedName>
    <definedName name="\k" localSheetId="16">#REF!</definedName>
    <definedName name="\k" localSheetId="9">#REF!</definedName>
    <definedName name="\k" localSheetId="17">#REF!</definedName>
    <definedName name="\k" localSheetId="13">#REF!</definedName>
    <definedName name="\k">#REF!</definedName>
    <definedName name="\m" localSheetId="16">#REF!</definedName>
    <definedName name="\m" localSheetId="9">#REF!</definedName>
    <definedName name="\m" localSheetId="17">#REF!</definedName>
    <definedName name="\m" localSheetId="13">#REF!</definedName>
    <definedName name="\m">#REF!</definedName>
    <definedName name="\s" localSheetId="16">#REF!</definedName>
    <definedName name="\s" localSheetId="9">#REF!</definedName>
    <definedName name="\s">#REF!</definedName>
    <definedName name="\z" localSheetId="16">#REF!</definedName>
    <definedName name="\z" localSheetId="9">#REF!</definedName>
    <definedName name="\z">#REF!</definedName>
    <definedName name="_a2" localSheetId="16">#REF!</definedName>
    <definedName name="_a2">#REF!</definedName>
    <definedName name="_AUTOEXEC">#REF!</definedName>
    <definedName name="_AUTOEXEC_1" localSheetId="16">#REF!</definedName>
    <definedName name="_AUTOEXEC_1">#REF!</definedName>
    <definedName name="_AUTOEXEC_1_1">[1]Смета!#REF!</definedName>
    <definedName name="_AUTOEXEC_2" localSheetId="16">#REF!</definedName>
    <definedName name="_AUTOEXEC_2">#REF!</definedName>
    <definedName name="_k">#REF!</definedName>
    <definedName name="_k_1" localSheetId="16">#REF!</definedName>
    <definedName name="_k_1">#REF!</definedName>
    <definedName name="_k_1_1">[1]Смета!#REF!</definedName>
    <definedName name="_k_2" localSheetId="16">#REF!</definedName>
    <definedName name="_k_2">#REF!</definedName>
    <definedName name="_m">#REF!</definedName>
    <definedName name="_m_1" localSheetId="16">#REF!</definedName>
    <definedName name="_m_1">#REF!</definedName>
    <definedName name="_m_1_1">[1]Смета!#REF!</definedName>
    <definedName name="_m_2" localSheetId="16">#REF!</definedName>
    <definedName name="_m_2">#REF!</definedName>
    <definedName name="_s">#REF!</definedName>
    <definedName name="_s_1" localSheetId="16">#REF!</definedName>
    <definedName name="_s_1">#REF!</definedName>
    <definedName name="_s_1_1">[1]Смета!#REF!</definedName>
    <definedName name="_s_2" localSheetId="16">#REF!</definedName>
    <definedName name="_s_2">#REF!</definedName>
    <definedName name="_z">#REF!</definedName>
    <definedName name="_z_1" localSheetId="16">#REF!</definedName>
    <definedName name="_z_1">#REF!</definedName>
    <definedName name="_z_1_1">[1]Смета!#REF!</definedName>
    <definedName name="_z_2" localSheetId="16">#REF!</definedName>
    <definedName name="_z_2">#REF!</definedName>
    <definedName name="a" localSheetId="16" hidden="1">{#N/A,#N/A,TRUE,"Смета на пасс. обор. №1"}</definedName>
    <definedName name="a" hidden="1">{#N/A,#N/A,TRUE,"Смета на пасс. обор. №1"}</definedName>
    <definedName name="a_1" localSheetId="16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16">#REF!</definedName>
    <definedName name="as" localSheetId="17">#REF!</definedName>
    <definedName name="as" localSheetId="14">#REF!</definedName>
    <definedName name="as">#REF!</definedName>
    <definedName name="asd" localSheetId="16">#REF!</definedName>
    <definedName name="asd">#REF!</definedName>
    <definedName name="ave_height" localSheetId="16">#REF!</definedName>
    <definedName name="ave_height">#REF!</definedName>
    <definedName name="ave_hight" localSheetId="16">#REF!</definedName>
    <definedName name="ave_hight">#REF!</definedName>
    <definedName name="b" localSheetId="16" hidden="1">{#N/A,#N/A,TRUE,"Смета на пасс. обор. №1"}</definedName>
    <definedName name="b" hidden="1">{#N/A,#N/A,TRUE,"Смета на пасс. обор. №1"}</definedName>
    <definedName name="b_1" localSheetId="16" hidden="1">{#N/A,#N/A,TRUE,"Смета на пасс. обор. №1"}</definedName>
    <definedName name="b_1" hidden="1">{#N/A,#N/A,TRUE,"Смета на пасс. обор. №1"}</definedName>
    <definedName name="ba" localSheetId="16" hidden="1">{#N/A,#N/A,TRUE,"Смета на пасс. обор. №1"}</definedName>
    <definedName name="ba" hidden="1">{#N/A,#N/A,TRUE,"Смета на пасс. обор. №1"}</definedName>
    <definedName name="ba_1" localSheetId="16" hidden="1">{#N/A,#N/A,TRUE,"Смета на пасс. обор. №1"}</definedName>
    <definedName name="ba_1" hidden="1">{#N/A,#N/A,TRUE,"Смета на пасс. обор. №1"}</definedName>
    <definedName name="bjbkl" localSheetId="16">[2]топография!#REF!</definedName>
    <definedName name="bjbkl">[2]топография!#REF!</definedName>
    <definedName name="ccc" localSheetId="16" hidden="1">{#N/A,#N/A,TRUE,"Смета на пасс. обор. №1"}</definedName>
    <definedName name="ccc" hidden="1">{#N/A,#N/A,TRUE,"Смета на пасс. обор. №1"}</definedName>
    <definedName name="ccc_1" localSheetId="16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16">[3]Lucent!#REF!</definedName>
    <definedName name="Dc">[3]Lucent!#REF!</definedName>
    <definedName name="dck" localSheetId="15">[4]топография!#REF!</definedName>
    <definedName name="dck" localSheetId="18">[4]топография!#REF!</definedName>
    <definedName name="dck" localSheetId="16">[5]топография!#REF!</definedName>
    <definedName name="dck" localSheetId="9">[6]топография!#REF!</definedName>
    <definedName name="dck" localSheetId="11">[4]топография!#REF!</definedName>
    <definedName name="dck" localSheetId="17">[4]топография!#REF!</definedName>
    <definedName name="dck" localSheetId="13">[6]топография!#REF!</definedName>
    <definedName name="dck">[4]топография!#REF!</definedName>
    <definedName name="dck_1">[7]топография!#REF!</definedName>
    <definedName name="ddduy" localSheetId="16">#REF!</definedName>
    <definedName name="ddduy">#REF!</definedName>
    <definedName name="Delivery">1.15</definedName>
    <definedName name="df" localSheetId="16">#REF!</definedName>
    <definedName name="df" localSheetId="17">#REF!</definedName>
    <definedName name="df" localSheetId="13">#REF!</definedName>
    <definedName name="df" localSheetId="14">#REF!</definedName>
    <definedName name="df">#REF!</definedName>
    <definedName name="Disc_Tbl" localSheetId="16">#REF!</definedName>
    <definedName name="Disc_Tbl">#REF!</definedName>
    <definedName name="Dl" localSheetId="16">[3]Lucent!#REF!</definedName>
    <definedName name="Dl">[3]Lucent!#REF!</definedName>
    <definedName name="Dsc_Vector" localSheetId="16">#REF!</definedName>
    <definedName name="Dsc_Vector">#REF!</definedName>
    <definedName name="e" localSheetId="16" hidden="1">{#N/A,#N/A,TRUE,"Смета на пасс. обор. №1"}</definedName>
    <definedName name="e" hidden="1">{#N/A,#N/A,TRUE,"Смета на пасс. обор. №1"}</definedName>
    <definedName name="e_1" localSheetId="16" hidden="1">{#N/A,#N/A,TRUE,"Смета на пасс. обор. №1"}</definedName>
    <definedName name="e_1" hidden="1">{#N/A,#N/A,TRUE,"Смета на пасс. обор. №1"}</definedName>
    <definedName name="EQUIP" localSheetId="16">[8]Спецификация!#REF!</definedName>
    <definedName name="EQUIP">[8]Спецификация!#REF!</definedName>
    <definedName name="ert" localSheetId="16">#REF!</definedName>
    <definedName name="ert" localSheetId="17">#REF!</definedName>
    <definedName name="ert" localSheetId="13">#REF!</definedName>
    <definedName name="ert" localSheetId="14">#REF!</definedName>
    <definedName name="ert">#REF!</definedName>
    <definedName name="Excel_BuiltIn_Print_Area" localSheetId="16">#REF!</definedName>
    <definedName name="Excel_BuiltIn_Print_Area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 localSheetId="16">#REF!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16">#REF!</definedName>
    <definedName name="Excel_BuiltIn_Print_Area_5">#REF!</definedName>
    <definedName name="Excel_BuiltIn_Print_Area_7">"$#ССЫЛ!.$A$2:$E$5"</definedName>
    <definedName name="Excel_BuiltIn_Print_Titles">#REF!</definedName>
    <definedName name="Excel_BuiltIn_Print_Titles_1">#REF!</definedName>
    <definedName name="Excel_BuiltIn_Print_Titles_2" localSheetId="16">#REF!</definedName>
    <definedName name="Excel_BuiltIn_Print_Titles_2" localSheetId="17">#REF!</definedName>
    <definedName name="Excel_BuiltIn_Print_Titles_2" localSheetId="13">#REF!</definedName>
    <definedName name="Excel_BuiltIn_Print_Titles_2" localSheetId="14">#REF!</definedName>
    <definedName name="Excel_BuiltIn_Print_Titles_2">#REF!</definedName>
    <definedName name="Excel_BuiltIn_Print_Titles_3" localSheetId="16">#REF!</definedName>
    <definedName name="Excel_BuiltIn_Print_Titles_3" localSheetId="17">#REF!</definedName>
    <definedName name="Excel_BuiltIn_Print_Titles_3">#REF!</definedName>
    <definedName name="fg" localSheetId="16">#REF!</definedName>
    <definedName name="fg" localSheetId="17">#REF!</definedName>
    <definedName name="fg">#REF!</definedName>
    <definedName name="fl" localSheetId="16">[3]Lucent!#REF!</definedName>
    <definedName name="fl">[3]Lucent!#REF!</definedName>
    <definedName name="Grp_Vector" localSheetId="16">#REF!</definedName>
    <definedName name="Grp_Vector">#REF!</definedName>
    <definedName name="Importation_Cost" localSheetId="16">#REF!</definedName>
    <definedName name="Importation_Cost">#REF!</definedName>
    <definedName name="Itog" localSheetId="15">#REF!</definedName>
    <definedName name="Itog" localSheetId="18">#REF!</definedName>
    <definedName name="Itog" localSheetId="16">#REF!</definedName>
    <definedName name="Itog" localSheetId="9">#REF!</definedName>
    <definedName name="Itog" localSheetId="11">#REF!</definedName>
    <definedName name="Itog" localSheetId="13">#REF!</definedName>
    <definedName name="Itog">#REF!</definedName>
    <definedName name="Itog_1">#REF!</definedName>
    <definedName name="j" localSheetId="16" hidden="1">{#N/A,#N/A,TRUE,"Смета на пасс. обор. №1"}</definedName>
    <definedName name="j" hidden="1">{#N/A,#N/A,TRUE,"Смета на пасс. обор. №1"}</definedName>
    <definedName name="j_1" localSheetId="16" hidden="1">{#N/A,#N/A,TRUE,"Смета на пасс. обор. №1"}</definedName>
    <definedName name="j_1" hidden="1">{#N/A,#N/A,TRUE,"Смета на пасс. обор. №1"}</definedName>
    <definedName name="kkkkk">#REF!</definedName>
    <definedName name="Koeffcb" localSheetId="16">#REF!</definedName>
    <definedName name="Koeffcb">#REF!</definedName>
    <definedName name="KPlan" localSheetId="15">#REF!</definedName>
    <definedName name="KPlan" localSheetId="18">#REF!</definedName>
    <definedName name="KPlan" localSheetId="16">#REF!</definedName>
    <definedName name="KPlan" localSheetId="17">#REF!</definedName>
    <definedName name="KPlan">#REF!</definedName>
    <definedName name="lp">[9]Panduit!$E$4</definedName>
    <definedName name="m" localSheetId="16">[10]Microsoft!#REF!</definedName>
    <definedName name="m">[10]Microsoft!#REF!</definedName>
    <definedName name="MATER" localSheetId="16">[8]Спецификация!#REF!</definedName>
    <definedName name="MATER">[8]Спецификация!#REF!</definedName>
    <definedName name="mm" localSheetId="16">[10]Microsoft!#REF!</definedName>
    <definedName name="mm">[10]Microsoft!#REF!</definedName>
    <definedName name="mmm" localSheetId="16">[10]Microsoft!#REF!</definedName>
    <definedName name="mmm">[10]Microsoft!#REF!</definedName>
    <definedName name="n_1" localSheetId="16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6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6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6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6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6">IF('ВОП по форме 3П'!n_3=1,'ВОП по форме 3П'!n_2,'ВОП по форме 3П'!n_3&amp;'ВОП по форме 3П'!n_1)</definedName>
    <definedName name="n0x">IF(n_3=1,n_2,n_3&amp;n_1)</definedName>
    <definedName name="n1x" localSheetId="16">IF('ВОП по форме 3П'!n_3=1,'ВОП по форме 3П'!n_2,'ВОП по форме 3П'!n_3&amp;'ВОП по форме 3П'!n_5)</definedName>
    <definedName name="n1x">IF(n_3=1,n_2,n_3&amp;n_5)</definedName>
    <definedName name="name" localSheetId="16">#REF!</definedName>
    <definedName name="name">#REF!</definedName>
    <definedName name="p" localSheetId="16" hidden="1">{#N/A,#N/A,TRUE,"Смета на пасс. обор. №1"}</definedName>
    <definedName name="p" hidden="1">{#N/A,#N/A,TRUE,"Смета на пасс. обор. №1"}</definedName>
    <definedName name="p_1" localSheetId="16" hidden="1">{#N/A,#N/A,TRUE,"Смета на пасс. обор. №1"}</definedName>
    <definedName name="p_1" hidden="1">{#N/A,#N/A,TRUE,"Смета на пасс. обор. №1"}</definedName>
    <definedName name="ppp" localSheetId="16">#REF!</definedName>
    <definedName name="ppp">#REF!</definedName>
    <definedName name="pr" localSheetId="16">[8]Спецификация!#REF!</definedName>
    <definedName name="pr">[8]Спецификация!#REF!</definedName>
    <definedName name="Profit" localSheetId="16">[3]Lucent!#REF!</definedName>
    <definedName name="Profit">[3]Lucent!#REF!</definedName>
    <definedName name="profit2" localSheetId="16">[3]Lucent!#REF!</definedName>
    <definedName name="profit2">[3]Lucent!#REF!</definedName>
    <definedName name="ProfitLucent">1.65</definedName>
    <definedName name="PROJ" localSheetId="16">[8]Спецификация!#REF!</definedName>
    <definedName name="PROJ">[8]Спецификация!#REF!</definedName>
    <definedName name="q" localSheetId="16">#REF!</definedName>
    <definedName name="q" localSheetId="17">#REF!</definedName>
    <definedName name="q" localSheetId="14">#REF!</definedName>
    <definedName name="q">#REF!</definedName>
    <definedName name="qqq" localSheetId="16" hidden="1">{#N/A,#N/A,TRUE,"Смета на пасс. обор. №1"}</definedName>
    <definedName name="qqq" hidden="1">{#N/A,#N/A,TRUE,"Смета на пасс. обор. №1"}</definedName>
    <definedName name="qqq_1" localSheetId="16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16">#REF!</definedName>
    <definedName name="qwer" localSheetId="17">#REF!</definedName>
    <definedName name="qwer" localSheetId="14">#REF!</definedName>
    <definedName name="qwer">#REF!</definedName>
    <definedName name="R_Lst" localSheetId="16">#REF!</definedName>
    <definedName name="R_Lst">#REF!</definedName>
    <definedName name="R_Net" localSheetId="16">#REF!</definedName>
    <definedName name="R_Net">#REF!</definedName>
    <definedName name="Rate" localSheetId="16">#REF!</definedName>
    <definedName name="Rate">#REF!</definedName>
    <definedName name="Rit">[11]УКП!$H$3</definedName>
    <definedName name="rty" localSheetId="16">#REF!</definedName>
    <definedName name="rty" localSheetId="17">#REF!</definedName>
    <definedName name="rty" localSheetId="14">#REF!</definedName>
    <definedName name="rty">#REF!</definedName>
    <definedName name="sd" localSheetId="16">#REF!</definedName>
    <definedName name="sd" localSheetId="17">#REF!</definedName>
    <definedName name="sd">#REF!</definedName>
    <definedName name="SM" localSheetId="16">#REF!</definedName>
    <definedName name="SM" localSheetId="9">#REF!</definedName>
    <definedName name="SM" localSheetId="17">#REF!</definedName>
    <definedName name="SM">#REF!</definedName>
    <definedName name="SM_SM" localSheetId="16">#REF!</definedName>
    <definedName name="SM_SM" localSheetId="9">#REF!</definedName>
    <definedName name="SM_SM">#REF!</definedName>
    <definedName name="SM_STO" localSheetId="15">#REF!</definedName>
    <definedName name="SM_STO" localSheetId="18">#REF!</definedName>
    <definedName name="SM_STO" localSheetId="16">#REF!</definedName>
    <definedName name="SM_STO" localSheetId="9">Геодезия!#REF!</definedName>
    <definedName name="SM_STO" localSheetId="11">#REF!</definedName>
    <definedName name="SM_STO">#REF!</definedName>
    <definedName name="SM_STO_1" localSheetId="16">#REF!</definedName>
    <definedName name="SM_STO_1">'[12]СМЕТА проект'!#REF!</definedName>
    <definedName name="SM_STO1" localSheetId="15">#REF!</definedName>
    <definedName name="SM_STO1" localSheetId="18">#REF!</definedName>
    <definedName name="SM_STO1" localSheetId="16">#REF!</definedName>
    <definedName name="SM_STO1" localSheetId="9">#REF!</definedName>
    <definedName name="SM_STO1" localSheetId="11">#REF!</definedName>
    <definedName name="SM_STO1" localSheetId="17">#REF!</definedName>
    <definedName name="SM_STO1">#REF!</definedName>
    <definedName name="SM_STO1_1">#REF!</definedName>
    <definedName name="SM_STO1_1_1">#REF!</definedName>
    <definedName name="SM_STO2" localSheetId="15">#REF!</definedName>
    <definedName name="SM_STO2" localSheetId="18">#REF!</definedName>
    <definedName name="SM_STO2" localSheetId="16">#REF!</definedName>
    <definedName name="SM_STO2" localSheetId="9">#REF!</definedName>
    <definedName name="SM_STO2" localSheetId="11">#REF!</definedName>
    <definedName name="SM_STO2" localSheetId="17">#REF!</definedName>
    <definedName name="SM_STO2">#REF!</definedName>
    <definedName name="SM_STO2_1">#REF!</definedName>
    <definedName name="SM_STO3" localSheetId="15">#REF!</definedName>
    <definedName name="SM_STO3" localSheetId="18">#REF!</definedName>
    <definedName name="SM_STO3" localSheetId="16">#REF!</definedName>
    <definedName name="SM_STO3" localSheetId="9">#REF!</definedName>
    <definedName name="SM_STO3" localSheetId="11">#REF!</definedName>
    <definedName name="SM_STO3" localSheetId="17">#REF!</definedName>
    <definedName name="SM_STO3">#REF!</definedName>
    <definedName name="SM_STO3_1">#REF!</definedName>
    <definedName name="Smmmmmmmmmmmmmmm" localSheetId="16">#REF!</definedName>
    <definedName name="Smmmmmmmmmmmmmmm">#REF!</definedName>
    <definedName name="SUM_" localSheetId="15">#REF!</definedName>
    <definedName name="SUM_" localSheetId="18">#REF!</definedName>
    <definedName name="SUM_" localSheetId="16">#REF!</definedName>
    <definedName name="SUM_" localSheetId="9">Геодезия!$IU$2</definedName>
    <definedName name="SUM_" localSheetId="11">#REF!</definedName>
    <definedName name="SUM_">#REF!</definedName>
    <definedName name="SUM__1">#REF!</definedName>
    <definedName name="SUM_1" localSheetId="15">#REF!</definedName>
    <definedName name="SUM_1" localSheetId="18">#REF!</definedName>
    <definedName name="SUM_1" localSheetId="16">#REF!</definedName>
    <definedName name="SUM_1" localSheetId="9">#REF!</definedName>
    <definedName name="SUM_1" localSheetId="11">#REF!</definedName>
    <definedName name="SUM_1">#REF!</definedName>
    <definedName name="SUM_1_1">#REF!</definedName>
    <definedName name="SUM_1_1_1">#REF!</definedName>
    <definedName name="sum_2" localSheetId="16">#REF!</definedName>
    <definedName name="sum_2">#REF!</definedName>
    <definedName name="SUM_3" localSheetId="15">#REF!</definedName>
    <definedName name="SUM_3" localSheetId="18">#REF!</definedName>
    <definedName name="SUM_3" localSheetId="16">#REF!</definedName>
    <definedName name="SUM_3" localSheetId="9">#REF!</definedName>
    <definedName name="SUM_3" localSheetId="11">#REF!</definedName>
    <definedName name="SUM_3">#REF!</definedName>
    <definedName name="SUM_3_1">#REF!</definedName>
    <definedName name="sum_4" localSheetId="16">#REF!</definedName>
    <definedName name="sum_4">#REF!</definedName>
    <definedName name="SV" localSheetId="16">#REF!</definedName>
    <definedName name="SV">#REF!</definedName>
    <definedName name="SV_STO" localSheetId="16">#REF!</definedName>
    <definedName name="SV_STO">#REF!</definedName>
    <definedName name="Times" localSheetId="16">#REF!</definedName>
    <definedName name="Times">#REF!</definedName>
    <definedName name="Times_1" localSheetId="16">#REF!</definedName>
    <definedName name="Times_1">#REF!</definedName>
    <definedName name="Times_10" localSheetId="16">#REF!</definedName>
    <definedName name="Times_10">#REF!</definedName>
    <definedName name="Times_11" localSheetId="16">#REF!</definedName>
    <definedName name="Times_11">#REF!</definedName>
    <definedName name="Times_12" localSheetId="16">#REF!</definedName>
    <definedName name="Times_12">#REF!</definedName>
    <definedName name="Times_13" localSheetId="16">#REF!</definedName>
    <definedName name="Times_13">#REF!</definedName>
    <definedName name="Times_14" localSheetId="16">#REF!</definedName>
    <definedName name="Times_14">#REF!</definedName>
    <definedName name="Times_15" localSheetId="16">#REF!</definedName>
    <definedName name="Times_15">#REF!</definedName>
    <definedName name="Times_16" localSheetId="16">#REF!</definedName>
    <definedName name="Times_16">#REF!</definedName>
    <definedName name="Times_17" localSheetId="16">#REF!</definedName>
    <definedName name="Times_17">#REF!</definedName>
    <definedName name="Times_18" localSheetId="16">#REF!</definedName>
    <definedName name="Times_18">#REF!</definedName>
    <definedName name="Times_19" localSheetId="16">#REF!</definedName>
    <definedName name="Times_19">#REF!</definedName>
    <definedName name="Times_2" localSheetId="16">#REF!</definedName>
    <definedName name="Times_2">#REF!</definedName>
    <definedName name="Times_20" localSheetId="16">#REF!</definedName>
    <definedName name="Times_20">#REF!</definedName>
    <definedName name="Times_21" localSheetId="16">#REF!</definedName>
    <definedName name="Times_21">#REF!</definedName>
    <definedName name="Times_22" localSheetId="16">#REF!</definedName>
    <definedName name="Times_22">#REF!</definedName>
    <definedName name="Times_49" localSheetId="16">#REF!</definedName>
    <definedName name="Times_49">#REF!</definedName>
    <definedName name="Times_5" localSheetId="16">#REF!</definedName>
    <definedName name="Times_5">#REF!</definedName>
    <definedName name="Times_50" localSheetId="16">#REF!</definedName>
    <definedName name="Times_50">#REF!</definedName>
    <definedName name="Times_51" localSheetId="16">#REF!</definedName>
    <definedName name="Times_51">#REF!</definedName>
    <definedName name="Times_52" localSheetId="16">#REF!</definedName>
    <definedName name="Times_52">#REF!</definedName>
    <definedName name="Times_53" localSheetId="16">#REF!</definedName>
    <definedName name="Times_53">#REF!</definedName>
    <definedName name="Times_54" localSheetId="16">#REF!</definedName>
    <definedName name="Times_54">#REF!</definedName>
    <definedName name="Times_6" localSheetId="16">#REF!</definedName>
    <definedName name="Times_6">#REF!</definedName>
    <definedName name="Times_7" localSheetId="16">#REF!</definedName>
    <definedName name="Times_7">#REF!</definedName>
    <definedName name="Times_8" localSheetId="16">#REF!</definedName>
    <definedName name="Times_8">#REF!</definedName>
    <definedName name="Times_9" localSheetId="16">#REF!</definedName>
    <definedName name="Times_9">#REF!</definedName>
    <definedName name="tyu" localSheetId="16">#REF!</definedName>
    <definedName name="tyu">#REF!</definedName>
    <definedName name="U_Lst" localSheetId="16">#REF!</definedName>
    <definedName name="U_Lst">#REF!</definedName>
    <definedName name="U_Net" localSheetId="16">#REF!</definedName>
    <definedName name="U_Net">#REF!</definedName>
    <definedName name="usd">#REF!</definedName>
    <definedName name="vsego" localSheetId="16">#REF!</definedName>
    <definedName name="vsego">#REF!</definedName>
    <definedName name="w" localSheetId="16">#REF!</definedName>
    <definedName name="w">#REF!</definedName>
    <definedName name="we" localSheetId="16" hidden="1">{#N/A,#N/A,TRUE,"Смета на пасс. обор. №1"}</definedName>
    <definedName name="we" hidden="1">{#N/A,#N/A,TRUE,"Смета на пасс. обор. №1"}</definedName>
    <definedName name="we_1" localSheetId="16" hidden="1">{#N/A,#N/A,TRUE,"Смета на пасс. обор. №1"}</definedName>
    <definedName name="we_1" hidden="1">{#N/A,#N/A,TRUE,"Смета на пасс. обор. №1"}</definedName>
    <definedName name="wer" localSheetId="16">#REF!</definedName>
    <definedName name="wer" localSheetId="17">#REF!</definedName>
    <definedName name="wer" localSheetId="14">#REF!</definedName>
    <definedName name="wer">#REF!</definedName>
    <definedName name="WORK" localSheetId="16">[8]Спецификация!#REF!</definedName>
    <definedName name="WORK">[8]Спецификация!#REF!</definedName>
    <definedName name="wrn.1." localSheetId="15" hidden="1">{#N/A,#N/A,FALSE,"Шаблон_Спец1"}</definedName>
    <definedName name="wrn.1." localSheetId="18" hidden="1">{#N/A,#N/A,FALSE,"Шаблон_Спец1"}</definedName>
    <definedName name="wrn.1." localSheetId="16" hidden="1">{#N/A,#N/A,FALSE,"Шаблон_Спец1"}</definedName>
    <definedName name="wrn.1." localSheetId="12" hidden="1">{#N/A,#N/A,FALSE,"Шаблон_Спец1"}</definedName>
    <definedName name="wrn.1." localSheetId="17" hidden="1">{#N/A,#N/A,FALSE,"Шаблон_Спец1"}</definedName>
    <definedName name="wrn.1." localSheetId="13" hidden="1">{#N/A,#N/A,FALSE,"Шаблон_Спец1"}</definedName>
    <definedName name="wrn.1." hidden="1">{#N/A,#N/A,FALSE,"Шаблон_Спец1"}</definedName>
    <definedName name="wrn.sp2344." localSheetId="16" hidden="1">{#N/A,#N/A,TRUE,"Смета на пасс. обор. №1"}</definedName>
    <definedName name="wrn.sp2344." hidden="1">{#N/A,#N/A,TRUE,"Смета на пасс. обор. №1"}</definedName>
    <definedName name="wrn.sp2344._1" localSheetId="16" hidden="1">{#N/A,#N/A,TRUE,"Смета на пасс. обор. №1"}</definedName>
    <definedName name="wrn.sp2344._1" hidden="1">{#N/A,#N/A,TRUE,"Смета на пасс. обор. №1"}</definedName>
    <definedName name="wrn.sp2345" localSheetId="16" hidden="1">{#N/A,#N/A,TRUE,"Смета на пасс. обор. №1"}</definedName>
    <definedName name="wrn.sp2345" hidden="1">{#N/A,#N/A,TRUE,"Смета на пасс. обор. №1"}</definedName>
    <definedName name="wrn.sp2345_1" localSheetId="16" hidden="1">{#N/A,#N/A,TRUE,"Смета на пасс. обор. №1"}</definedName>
    <definedName name="wrn.sp2345_1" hidden="1">{#N/A,#N/A,TRUE,"Смета на пасс. обор. №1"}</definedName>
    <definedName name="ww" localSheetId="16">#REF!</definedName>
    <definedName name="ww">#REF!</definedName>
    <definedName name="yui" localSheetId="16">#REF!</definedName>
    <definedName name="yui" localSheetId="17">#REF!</definedName>
    <definedName name="yui" localSheetId="14">#REF!</definedName>
    <definedName name="yui">#REF!</definedName>
    <definedName name="ZAK1" localSheetId="15">#REF!</definedName>
    <definedName name="ZAK1" localSheetId="18">#REF!</definedName>
    <definedName name="ZAK1" localSheetId="16">#REF!</definedName>
    <definedName name="ZAK1" localSheetId="9">#REF!</definedName>
    <definedName name="ZAK1" localSheetId="11">#REF!</definedName>
    <definedName name="ZAK1" localSheetId="17">#REF!</definedName>
    <definedName name="ZAK1">#REF!</definedName>
    <definedName name="ZAK1_1">#REF!</definedName>
    <definedName name="ZAK2" localSheetId="15">#REF!</definedName>
    <definedName name="ZAK2" localSheetId="18">#REF!</definedName>
    <definedName name="ZAK2" localSheetId="16">#REF!</definedName>
    <definedName name="ZAK2" localSheetId="9">#REF!</definedName>
    <definedName name="ZAK2" localSheetId="11">#REF!</definedName>
    <definedName name="ZAK2" localSheetId="17">#REF!</definedName>
    <definedName name="ZAK2">#REF!</definedName>
    <definedName name="ZAK2_1">#REF!</definedName>
    <definedName name="zzzz" localSheetId="16">#REF!</definedName>
    <definedName name="zzzz">#REF!</definedName>
    <definedName name="а" localSheetId="16" hidden="1">{#N/A,#N/A,TRUE,"Смета на пасс. обор. №1"}</definedName>
    <definedName name="а" hidden="1">{#N/A,#N/A,TRUE,"Смета на пасс. обор. №1"}</definedName>
    <definedName name="а_1" localSheetId="16" hidden="1">{#N/A,#N/A,TRUE,"Смета на пасс. обор. №1"}</definedName>
    <definedName name="а_1" hidden="1">{#N/A,#N/A,TRUE,"Смета на пасс. обор. №1"}</definedName>
    <definedName name="а1" localSheetId="16">#REF!</definedName>
    <definedName name="а1">#REF!</definedName>
    <definedName name="А2" localSheetId="16">#REF!</definedName>
    <definedName name="А2">#REF!</definedName>
    <definedName name="а36" localSheetId="15">#REF!</definedName>
    <definedName name="а36" localSheetId="18">#REF!</definedName>
    <definedName name="а36" localSheetId="16">#REF!</definedName>
    <definedName name="а36" localSheetId="9">#REF!</definedName>
    <definedName name="а36" localSheetId="11">#REF!</definedName>
    <definedName name="а36" localSheetId="17">#REF!</definedName>
    <definedName name="а36">#REF!</definedName>
    <definedName name="а36_1">#REF!</definedName>
    <definedName name="аа" localSheetId="15">[4]топография!#REF!</definedName>
    <definedName name="аа" localSheetId="18">[4]топография!#REF!</definedName>
    <definedName name="аа" localSheetId="16">[4]топография!#REF!</definedName>
    <definedName name="аа" localSheetId="11">[4]топография!#REF!</definedName>
    <definedName name="аа" localSheetId="17">[4]топография!#REF!</definedName>
    <definedName name="аа">[4]топография!#REF!</definedName>
    <definedName name="ав" localSheetId="16">#REF!</definedName>
    <definedName name="ав">#REF!</definedName>
    <definedName name="ав_1">#REF!</definedName>
    <definedName name="авс" localSheetId="16">#REF!</definedName>
    <definedName name="авс">#REF!</definedName>
    <definedName name="автом">#REF!</definedName>
    <definedName name="Азб" localSheetId="16">#REF!</definedName>
    <definedName name="Азб">#REF!</definedName>
    <definedName name="АКСТ">'[13]Лист опроса'!$B$22</definedName>
    <definedName name="аолрмб">[14]Вспомогательный!$D$77</definedName>
    <definedName name="ап" localSheetId="16" hidden="1">{#N/A,#N/A,TRUE,"Смета на пасс. обор. №1"}</definedName>
    <definedName name="ап" hidden="1">{#N/A,#N/A,TRUE,"Смета на пасс. обор. №1"}</definedName>
    <definedName name="ап_1" localSheetId="16" hidden="1">{#N/A,#N/A,TRUE,"Смета на пасс. обор. №1"}</definedName>
    <definedName name="ап_1" hidden="1">{#N/A,#N/A,TRUE,"Смета на пасс. обор. №1"}</definedName>
    <definedName name="апр" localSheetId="16" hidden="1">{#N/A,#N/A,TRUE,"Смета на пасс. обор. №1"}</definedName>
    <definedName name="апр" hidden="1">{#N/A,#N/A,TRUE,"Смета на пасс. обор. №1"}</definedName>
    <definedName name="апр_1" localSheetId="16" hidden="1">{#N/A,#N/A,TRUE,"Смета на пасс. обор. №1"}</definedName>
    <definedName name="апр_1" hidden="1">{#N/A,#N/A,TRUE,"Смета на пасс. обор. №1"}</definedName>
    <definedName name="астр" localSheetId="16">#REF!</definedName>
    <definedName name="астр">#REF!</definedName>
    <definedName name="Астрахань" localSheetId="16">#REF!</definedName>
    <definedName name="Астрахань">#REF!</definedName>
    <definedName name="Астрахань_1" localSheetId="16">#REF!</definedName>
    <definedName name="Астрахань_1">#REF!</definedName>
    <definedName name="Астрахань_2" localSheetId="16">#REF!</definedName>
    <definedName name="Астрахань_2">#REF!</definedName>
    <definedName name="Астрахань_22" localSheetId="16">#REF!</definedName>
    <definedName name="Астрахань_22">#REF!</definedName>
    <definedName name="Астрахань_49" localSheetId="16">#REF!</definedName>
    <definedName name="Астрахань_49">#REF!</definedName>
    <definedName name="Астрахань_5" localSheetId="16">#REF!</definedName>
    <definedName name="Астрахань_5">#REF!</definedName>
    <definedName name="Астрахань_50" localSheetId="16">#REF!</definedName>
    <definedName name="Астрахань_50">#REF!</definedName>
    <definedName name="Астрахань_51" localSheetId="16">#REF!</definedName>
    <definedName name="Астрахань_51">#REF!</definedName>
    <definedName name="Астрахань_52" localSheetId="16">#REF!</definedName>
    <definedName name="Астрахань_52">#REF!</definedName>
    <definedName name="Астрахань_53" localSheetId="16">#REF!</definedName>
    <definedName name="Астрахань_53">#REF!</definedName>
    <definedName name="Астрахань_54" localSheetId="16">#REF!</definedName>
    <definedName name="Астрахань_54">#REF!</definedName>
    <definedName name="АСУТП2" localSheetId="16">#REF!</definedName>
    <definedName name="АСУТП2">#REF!</definedName>
    <definedName name="АСУТП2_1" localSheetId="16">#REF!</definedName>
    <definedName name="АСУТП2_1">#REF!</definedName>
    <definedName name="АСУТП2_2" localSheetId="16">#REF!</definedName>
    <definedName name="АСУТП2_2">#REF!</definedName>
    <definedName name="АСУТП2_22" localSheetId="16">#REF!</definedName>
    <definedName name="АСУТП2_22">#REF!</definedName>
    <definedName name="АСУТП2_49" localSheetId="16">#REF!</definedName>
    <definedName name="АСУТП2_49">#REF!</definedName>
    <definedName name="АСУТП2_5" localSheetId="16">#REF!</definedName>
    <definedName name="АСУТП2_5">#REF!</definedName>
    <definedName name="АСУТП2_50" localSheetId="16">#REF!</definedName>
    <definedName name="АСУТП2_50">#REF!</definedName>
    <definedName name="АСУТП2_51" localSheetId="16">#REF!</definedName>
    <definedName name="АСУТП2_51">#REF!</definedName>
    <definedName name="АСУТП2_52" localSheetId="16">#REF!</definedName>
    <definedName name="АСУТП2_52">#REF!</definedName>
    <definedName name="АСУТП2_53" localSheetId="16">#REF!</definedName>
    <definedName name="АСУТП2_53">#REF!</definedName>
    <definedName name="АСУТП2_54" localSheetId="16">#REF!</definedName>
    <definedName name="АСУТП2_54">#REF!</definedName>
    <definedName name="АСУТПАстрахань" localSheetId="16">#REF!</definedName>
    <definedName name="АСУТПАстрахань">#REF!</definedName>
    <definedName name="АСУТПАстрахань_1" localSheetId="16">#REF!</definedName>
    <definedName name="АСУТПАстрахань_1">#REF!</definedName>
    <definedName name="АСУТПАстрахань_2" localSheetId="16">#REF!</definedName>
    <definedName name="АСУТПАстрахань_2">#REF!</definedName>
    <definedName name="АСУТПАстрахань_22" localSheetId="16">#REF!</definedName>
    <definedName name="АСУТПАстрахань_22">#REF!</definedName>
    <definedName name="АСУТПАстрахань_49" localSheetId="16">#REF!</definedName>
    <definedName name="АСУТПАстрахань_49">#REF!</definedName>
    <definedName name="АСУТПАстрахань_5" localSheetId="16">#REF!</definedName>
    <definedName name="АСУТПАстрахань_5">#REF!</definedName>
    <definedName name="АСУТПАстрахань_50" localSheetId="16">#REF!</definedName>
    <definedName name="АСУТПАстрахань_50">#REF!</definedName>
    <definedName name="АСУТПАстрахань_51" localSheetId="16">#REF!</definedName>
    <definedName name="АСУТПАстрахань_51">#REF!</definedName>
    <definedName name="АСУТПАстрахань_52" localSheetId="16">#REF!</definedName>
    <definedName name="АСУТПАстрахань_52">#REF!</definedName>
    <definedName name="АСУТПАстрахань_53" localSheetId="16">#REF!</definedName>
    <definedName name="АСУТПАстрахань_53">#REF!</definedName>
    <definedName name="АСУТПАстрахань_54" localSheetId="16">#REF!</definedName>
    <definedName name="АСУТПАстрахань_54">#REF!</definedName>
    <definedName name="АСУТПН.Новгород" localSheetId="16">#REF!</definedName>
    <definedName name="АСУТПН.Новгород">#REF!</definedName>
    <definedName name="АСУТПН.Новгород_1" localSheetId="16">#REF!</definedName>
    <definedName name="АСУТПН.Новгород_1">#REF!</definedName>
    <definedName name="АСУТПН.Новгород_2" localSheetId="16">#REF!</definedName>
    <definedName name="АСУТПН.Новгород_2">#REF!</definedName>
    <definedName name="АСУТПН.Новгород_22" localSheetId="16">#REF!</definedName>
    <definedName name="АСУТПН.Новгород_22">#REF!</definedName>
    <definedName name="АСУТПН.Новгород_49" localSheetId="16">#REF!</definedName>
    <definedName name="АСУТПН.Новгород_49">#REF!</definedName>
    <definedName name="АСУТПН.Новгород_5" localSheetId="16">#REF!</definedName>
    <definedName name="АСУТПН.Новгород_5">#REF!</definedName>
    <definedName name="АСУТПН.Новгород_50" localSheetId="16">#REF!</definedName>
    <definedName name="АСУТПН.Новгород_50">#REF!</definedName>
    <definedName name="АСУТПН.Новгород_51" localSheetId="16">#REF!</definedName>
    <definedName name="АСУТПН.Новгород_51">#REF!</definedName>
    <definedName name="АСУТПН.Новгород_52" localSheetId="16">#REF!</definedName>
    <definedName name="АСУТПН.Новгород_52">#REF!</definedName>
    <definedName name="АСУТПН.Новгород_53" localSheetId="16">#REF!</definedName>
    <definedName name="АСУТПН.Новгород_53">#REF!</definedName>
    <definedName name="АСУТПН.Новгород_54" localSheetId="16">#REF!</definedName>
    <definedName name="АСУТПН.Новгород_54">#REF!</definedName>
    <definedName name="АСУТПСтаврополь" localSheetId="16">#REF!</definedName>
    <definedName name="АСУТПСтаврополь">#REF!</definedName>
    <definedName name="АСУТПСтаврополь_1" localSheetId="16">#REF!</definedName>
    <definedName name="АСУТПСтаврополь_1">#REF!</definedName>
    <definedName name="АСУТПСтаврополь_2" localSheetId="16">#REF!</definedName>
    <definedName name="АСУТПСтаврополь_2">#REF!</definedName>
    <definedName name="АСУТПСтаврополь_22" localSheetId="16">#REF!</definedName>
    <definedName name="АСУТПСтаврополь_22">#REF!</definedName>
    <definedName name="АСУТПСтаврополь_49" localSheetId="16">#REF!</definedName>
    <definedName name="АСУТПСтаврополь_49">#REF!</definedName>
    <definedName name="АСУТПСтаврополь_5" localSheetId="16">#REF!</definedName>
    <definedName name="АСУТПСтаврополь_5">#REF!</definedName>
    <definedName name="АСУТПСтаврополь_50" localSheetId="16">#REF!</definedName>
    <definedName name="АСУТПСтаврополь_50">#REF!</definedName>
    <definedName name="АСУТПСтаврополь_51" localSheetId="16">#REF!</definedName>
    <definedName name="АСУТПСтаврополь_51">#REF!</definedName>
    <definedName name="АСУТПСтаврополь_52" localSheetId="16">#REF!</definedName>
    <definedName name="АСУТПСтаврополь_52">#REF!</definedName>
    <definedName name="АСУТПСтаврополь_53" localSheetId="16">#REF!</definedName>
    <definedName name="АСУТПСтаврополь_53">#REF!</definedName>
    <definedName name="АСУТПСтаврополь_54" localSheetId="16">#REF!</definedName>
    <definedName name="АСУТПСтаврополь_54">#REF!</definedName>
    <definedName name="АФС" localSheetId="16">[2]топография!#REF!</definedName>
    <definedName name="АФС">[2]топография!#REF!</definedName>
    <definedName name="б" localSheetId="16" hidden="1">{#N/A,#N/A,TRUE,"Смета на пасс. обор. №1"}</definedName>
    <definedName name="б" hidden="1">{#N/A,#N/A,TRUE,"Смета на пасс. обор. №1"}</definedName>
    <definedName name="б_1" localSheetId="16" hidden="1">{#N/A,#N/A,TRUE,"Смета на пасс. обор. №1"}</definedName>
    <definedName name="б_1" hidden="1">{#N/A,#N/A,TRUE,"Смета на пасс. обор. №1"}</definedName>
    <definedName name="бабабла" localSheetId="16" hidden="1">{#N/A,#N/A,TRUE,"Смета на пасс. обор. №1"}</definedName>
    <definedName name="бабабла" hidden="1">{#N/A,#N/A,TRUE,"Смета на пасс. обор. №1"}</definedName>
    <definedName name="бабабла_1" localSheetId="16" hidden="1">{#N/A,#N/A,TRUE,"Смета на пасс. обор. №1"}</definedName>
    <definedName name="бабабла_1" hidden="1">{#N/A,#N/A,TRUE,"Смета на пасс. обор. №1"}</definedName>
    <definedName name="_xlnm.Database">'[15]ПС 110 кВ (доп)'!$B$1:$F$18</definedName>
    <definedName name="Бланк_сметы" localSheetId="16">#REF!</definedName>
    <definedName name="Бланк_сметы" localSheetId="17">#REF!</definedName>
    <definedName name="Бланк_сметы" localSheetId="13">#REF!</definedName>
    <definedName name="Бланк_сметы">#REF!</definedName>
    <definedName name="бол" localSheetId="16" hidden="1">{#N/A,#N/A,TRUE,"Смета на пасс. обор. №1"}</definedName>
    <definedName name="бол" hidden="1">{#N/A,#N/A,TRUE,"Смета на пасс. обор. №1"}</definedName>
    <definedName name="бол_1" localSheetId="16" hidden="1">{#N/A,#N/A,TRUE,"Смета на пасс. обор. №1"}</definedName>
    <definedName name="бол_1" hidden="1">{#N/A,#N/A,TRUE,"Смета на пасс. обор. №1"}</definedName>
    <definedName name="БСИР" localSheetId="16">#REF!</definedName>
    <definedName name="БСИР" localSheetId="17">#REF!</definedName>
    <definedName name="БСИР" localSheetId="13">#REF!</definedName>
    <definedName name="БСИР">#REF!</definedName>
    <definedName name="в" localSheetId="16" hidden="1">{#N/A,#N/A,TRUE,"Смета на пасс. обор. №1"}</definedName>
    <definedName name="в" hidden="1">{#N/A,#N/A,TRUE,"Смета на пасс. обор. №1"}</definedName>
    <definedName name="в_1" localSheetId="16" hidden="1">{#N/A,#N/A,TRUE,"Смета на пасс. обор. №1"}</definedName>
    <definedName name="в_1" hidden="1">{#N/A,#N/A,TRUE,"Смета на пасс. обор. №1"}</definedName>
    <definedName name="ва" localSheetId="16">#REF!</definedName>
    <definedName name="ва" localSheetId="17">#REF!</definedName>
    <definedName name="ва" localSheetId="13">#REF!</definedName>
    <definedName name="ва">#REF!</definedName>
    <definedName name="вап" localSheetId="16" hidden="1">{#N/A,#N/A,TRUE,"Смета на пасс. обор. №1"}</definedName>
    <definedName name="вап" hidden="1">{#N/A,#N/A,TRUE,"Смета на пасс. обор. №1"}</definedName>
    <definedName name="вап_1" localSheetId="16" hidden="1">{#N/A,#N/A,TRUE,"Смета на пасс. обор. №1"}</definedName>
    <definedName name="вап_1" hidden="1">{#N/A,#N/A,TRUE,"Смета на пасс. обор. №1"}</definedName>
    <definedName name="вапапо" localSheetId="16" hidden="1">{#N/A,#N/A,TRUE,"Смета на пасс. обор. №1"}</definedName>
    <definedName name="вапапо" hidden="1">{#N/A,#N/A,TRUE,"Смета на пасс. обор. №1"}</definedName>
    <definedName name="вапапо_1" localSheetId="16" hidden="1">{#N/A,#N/A,TRUE,"Смета на пасс. обор. №1"}</definedName>
    <definedName name="вапапо_1" hidden="1">{#N/A,#N/A,TRUE,"Смета на пасс. обор. №1"}</definedName>
    <definedName name="вв" localSheetId="15">[4]топография!#REF!</definedName>
    <definedName name="вв" localSheetId="18">[4]топография!#REF!</definedName>
    <definedName name="вв" localSheetId="16">[4]топография!#REF!</definedName>
    <definedName name="вв" localSheetId="11">[4]топография!#REF!</definedName>
    <definedName name="вв" localSheetId="13">[4]топография!#REF!</definedName>
    <definedName name="вв">[4]топография!#REF!</definedName>
    <definedName name="ввв" localSheetId="16">#REF!</definedName>
    <definedName name="ввв">#REF!</definedName>
    <definedName name="ввод" localSheetId="16">#REF!</definedName>
    <definedName name="ввод">#REF!</definedName>
    <definedName name="ввод_1" localSheetId="16">#REF!</definedName>
    <definedName name="ввод_1">#REF!</definedName>
    <definedName name="ввод_49" localSheetId="16">#REF!</definedName>
    <definedName name="ввод_49">#REF!</definedName>
    <definedName name="ввод_50" localSheetId="16">#REF!</definedName>
    <definedName name="ввод_50">#REF!</definedName>
    <definedName name="ввод_51" localSheetId="16">#REF!</definedName>
    <definedName name="ввод_51">#REF!</definedName>
    <definedName name="ввод_52" localSheetId="16">#REF!</definedName>
    <definedName name="ввод_52">#REF!</definedName>
    <definedName name="ввод_53" localSheetId="16">#REF!</definedName>
    <definedName name="ввод_53">#REF!</definedName>
    <definedName name="ввод_54" localSheetId="16">#REF!</definedName>
    <definedName name="ввод_54">#REF!</definedName>
    <definedName name="вика" localSheetId="16">#REF!</definedName>
    <definedName name="вика">#REF!</definedName>
    <definedName name="Внут_Т" localSheetId="16">#REF!</definedName>
    <definedName name="Внут_Т" localSheetId="17">#REF!</definedName>
    <definedName name="Внут_Т" localSheetId="13">#REF!</definedName>
    <definedName name="Внут_Т">#REF!</definedName>
    <definedName name="воп" localSheetId="16">[16]топография!#REF!</definedName>
    <definedName name="воп">[16]топография!#REF!</definedName>
    <definedName name="вравар" localSheetId="16">#REF!</definedName>
    <definedName name="вравар">#REF!</definedName>
    <definedName name="Времен">[17]Коэфф!$B$2</definedName>
    <definedName name="ВСЕГО" localSheetId="16">#REF!</definedName>
    <definedName name="ВСЕГО" localSheetId="17">#REF!</definedName>
    <definedName name="ВСЕГО" localSheetId="13">#REF!</definedName>
    <definedName name="ВСЕГО">#REF!</definedName>
    <definedName name="ВсегоРучБур">[18]СмРучБур!$J$40</definedName>
    <definedName name="ВсегоШурфов" localSheetId="16">#REF!</definedName>
    <definedName name="ВсегоШурфов">#REF!</definedName>
    <definedName name="Вспом" localSheetId="16">#REF!</definedName>
    <definedName name="Вспом" localSheetId="17">#REF!</definedName>
    <definedName name="Вспом" localSheetId="13">#REF!</definedName>
    <definedName name="Вспом">#REF!</definedName>
    <definedName name="Вторич">#REF!</definedName>
    <definedName name="ВЫЕЗД_всего">[19]РасчетКомандир1!$M$1:$M$65536</definedName>
    <definedName name="ВЫЕЗД_всего_1">[19]РасчетКомандир2!$O$1:$O$65536</definedName>
    <definedName name="ВЫЕЗД_период">[19]РасчетКомандир1!$E$1:$E$65536</definedName>
    <definedName name="ВЫЕЗД_период_1">[19]РасчетКомандир2!$E$1:$E$65536</definedName>
    <definedName name="ггггггггггггггггггггггггггггггггггггггггггггггг" localSheetId="16">[20]топография!#REF!</definedName>
    <definedName name="ггггггггггггггггггггггггггггггггггггггггггггггг">[20]топография!#REF!</definedName>
    <definedName name="гелог" localSheetId="16">#REF!</definedName>
    <definedName name="гелог">#REF!</definedName>
    <definedName name="гео" localSheetId="16">#REF!</definedName>
    <definedName name="гео">#REF!</definedName>
    <definedName name="геодез1">[21]геолог!$L$81</definedName>
    <definedName name="геол" localSheetId="16">[22]Смета!#REF!</definedName>
    <definedName name="геол">[23]Смета!#REF!</definedName>
    <definedName name="геол.1" localSheetId="16">#REF!</definedName>
    <definedName name="геол.1">#REF!</definedName>
    <definedName name="геол_1">[24]Смета!#REF!</definedName>
    <definedName name="геол_2" localSheetId="16">[25]Смета!#REF!</definedName>
    <definedName name="геол_2">[25]Смета!#REF!</definedName>
    <definedName name="Геол_Лазаревск" localSheetId="16">[5]топография!#REF!</definedName>
    <definedName name="Геол_Лазаревск">[5]топография!#REF!</definedName>
    <definedName name="геол1" localSheetId="16">#REF!</definedName>
    <definedName name="геол1">#REF!</definedName>
    <definedName name="геоф" localSheetId="16">#REF!</definedName>
    <definedName name="геоф">#REF!</definedName>
    <definedName name="Геофиз" localSheetId="16">#REF!</definedName>
    <definedName name="Геофиз">#REF!</definedName>
    <definedName name="геофизика" localSheetId="16">#REF!</definedName>
    <definedName name="геофизика">#REF!</definedName>
    <definedName name="гид" localSheetId="16">[26]Смета!#REF!</definedName>
    <definedName name="гид">[27]Смета!#REF!</definedName>
    <definedName name="гид_1">[28]Смета!#REF!</definedName>
    <definedName name="гид_2" localSheetId="16">[29]Смета!#REF!</definedName>
    <definedName name="гид_2">[29]Смета!#REF!</definedName>
    <definedName name="Гидро" localSheetId="16">[30]топография!#REF!</definedName>
    <definedName name="Гидро">[30]топография!#REF!</definedName>
    <definedName name="гидро1" localSheetId="16">#REF!</definedName>
    <definedName name="гидро1">#REF!</definedName>
    <definedName name="гидро1_1">#REF!</definedName>
    <definedName name="гидрол" localSheetId="16">#REF!</definedName>
    <definedName name="гидрол">#REF!</definedName>
    <definedName name="гидролог" localSheetId="16">#REF!</definedName>
    <definedName name="Гидролог">#REF!</definedName>
    <definedName name="гидролог_1">#REF!</definedName>
    <definedName name="Гидрология_7.03.08" localSheetId="16">[16]топография!#REF!</definedName>
    <definedName name="Гидрология_7.03.08">[16]топография!#REF!</definedName>
    <definedName name="ГИП" localSheetId="16">#REF!</definedName>
    <definedName name="ГИП">#REF!</definedName>
    <definedName name="ГИП_1">#REF!</definedName>
    <definedName name="город" localSheetId="16">#REF!</definedName>
    <definedName name="город">#REF!</definedName>
    <definedName name="город_49" localSheetId="16">#REF!</definedName>
    <definedName name="город_49">#REF!</definedName>
    <definedName name="город_50" localSheetId="16">#REF!</definedName>
    <definedName name="город_50">#REF!</definedName>
    <definedName name="город_51" localSheetId="16">#REF!</definedName>
    <definedName name="город_51">#REF!</definedName>
    <definedName name="город_52" localSheetId="16">#REF!</definedName>
    <definedName name="город_52">#REF!</definedName>
    <definedName name="город_53" localSheetId="16">#REF!</definedName>
    <definedName name="город_53">#REF!</definedName>
    <definedName name="город_54" localSheetId="16">#REF!</definedName>
    <definedName name="город_54">#REF!</definedName>
    <definedName name="ГРП" localSheetId="16">#REF!</definedName>
    <definedName name="ГРП" localSheetId="17">#REF!</definedName>
    <definedName name="ГРП" localSheetId="13">#REF!</definedName>
    <definedName name="ГРП">#REF!</definedName>
    <definedName name="ГРП1" localSheetId="16">#REF!</definedName>
    <definedName name="ГРП1" localSheetId="13">#REF!</definedName>
    <definedName name="ГРП1">#REF!</definedName>
    <definedName name="гшшг">NA()</definedName>
    <definedName name="д1" localSheetId="15">#REF!</definedName>
    <definedName name="д1" localSheetId="18">#REF!</definedName>
    <definedName name="д1" localSheetId="16">#REF!</definedName>
    <definedName name="д1" localSheetId="17">#REF!</definedName>
    <definedName name="д1" localSheetId="13">#REF!</definedName>
    <definedName name="д1">#REF!</definedName>
    <definedName name="д10" localSheetId="15">#REF!</definedName>
    <definedName name="д10" localSheetId="18">#REF!</definedName>
    <definedName name="д10" localSheetId="16">#REF!</definedName>
    <definedName name="д10" localSheetId="17">#REF!</definedName>
    <definedName name="д10">#REF!</definedName>
    <definedName name="д2" localSheetId="15">#REF!</definedName>
    <definedName name="д2" localSheetId="18">#REF!</definedName>
    <definedName name="д2" localSheetId="16">#REF!</definedName>
    <definedName name="д2" localSheetId="17">#REF!</definedName>
    <definedName name="д2">#REF!</definedName>
    <definedName name="д3" localSheetId="15">#REF!</definedName>
    <definedName name="д3" localSheetId="18">#REF!</definedName>
    <definedName name="д3" localSheetId="16">#REF!</definedName>
    <definedName name="д3">#REF!</definedName>
    <definedName name="д4" localSheetId="15">#REF!</definedName>
    <definedName name="д4" localSheetId="18">#REF!</definedName>
    <definedName name="д4" localSheetId="16">#REF!</definedName>
    <definedName name="д4">#REF!</definedName>
    <definedName name="д5" localSheetId="15">#REF!</definedName>
    <definedName name="д5" localSheetId="18">#REF!</definedName>
    <definedName name="д5" localSheetId="16">#REF!</definedName>
    <definedName name="д5">#REF!</definedName>
    <definedName name="д6" localSheetId="15">#REF!</definedName>
    <definedName name="д6" localSheetId="18">#REF!</definedName>
    <definedName name="д6" localSheetId="16">#REF!</definedName>
    <definedName name="д6">#REF!</definedName>
    <definedName name="д7" localSheetId="15">#REF!</definedName>
    <definedName name="д7" localSheetId="18">#REF!</definedName>
    <definedName name="д7" localSheetId="16">#REF!</definedName>
    <definedName name="д7">#REF!</definedName>
    <definedName name="д8" localSheetId="15">#REF!</definedName>
    <definedName name="д8" localSheetId="18">#REF!</definedName>
    <definedName name="д8" localSheetId="16">#REF!</definedName>
    <definedName name="д8">#REF!</definedName>
    <definedName name="д9" localSheetId="15">#REF!</definedName>
    <definedName name="д9" localSheetId="18">#REF!</definedName>
    <definedName name="д9" localSheetId="16">#REF!</definedName>
    <definedName name="д9">#REF!</definedName>
    <definedName name="дд" localSheetId="16">[31]Смета!#REF!</definedName>
    <definedName name="дд">[32]Смета!#REF!</definedName>
    <definedName name="ддддд" localSheetId="16">#REF!</definedName>
    <definedName name="ддддд">#REF!</definedName>
    <definedName name="Дельта">[33]DATA!$B$4</definedName>
    <definedName name="Дефлятор" localSheetId="16">#REF!</definedName>
    <definedName name="Дефлятор">#REF!</definedName>
    <definedName name="Дефлятор_1">#REF!</definedName>
    <definedName name="дж">[14]Вспомогательный!$D$36</definedName>
    <definedName name="дж1">[14]Вспомогательный!$D$38</definedName>
    <definedName name="джэ" localSheetId="16" hidden="1">{#N/A,#N/A,TRUE,"Смета на пасс. обор. №1"}</definedName>
    <definedName name="джэ" hidden="1">{#N/A,#N/A,TRUE,"Смета на пасс. обор. №1"}</definedName>
    <definedName name="джэ_1" localSheetId="16" hidden="1">{#N/A,#N/A,TRUE,"Смета на пасс. обор. №1"}</definedName>
    <definedName name="джэ_1" hidden="1">{#N/A,#N/A,TRUE,"Смета на пасс. обор. №1"}</definedName>
    <definedName name="дл" localSheetId="16">#REF!</definedName>
    <definedName name="дл">#REF!</definedName>
    <definedName name="дл_1" localSheetId="16">#REF!</definedName>
    <definedName name="дл_1">#REF!</definedName>
    <definedName name="дл_10" localSheetId="16">#REF!</definedName>
    <definedName name="дл_10">#REF!</definedName>
    <definedName name="дл_11" localSheetId="16">#REF!</definedName>
    <definedName name="дл_11">#REF!</definedName>
    <definedName name="дл_12" localSheetId="16">#REF!</definedName>
    <definedName name="дл_12">#REF!</definedName>
    <definedName name="дл_13" localSheetId="16">#REF!</definedName>
    <definedName name="дл_13">#REF!</definedName>
    <definedName name="дл_14" localSheetId="16">#REF!</definedName>
    <definedName name="дл_14">#REF!</definedName>
    <definedName name="дл_15" localSheetId="16">#REF!</definedName>
    <definedName name="дл_15">#REF!</definedName>
    <definedName name="дл_16" localSheetId="16">#REF!</definedName>
    <definedName name="дл_16">#REF!</definedName>
    <definedName name="дл_17" localSheetId="16">#REF!</definedName>
    <definedName name="дл_17">#REF!</definedName>
    <definedName name="дл_18" localSheetId="16">#REF!</definedName>
    <definedName name="дл_18">#REF!</definedName>
    <definedName name="дл_19" localSheetId="16">#REF!</definedName>
    <definedName name="дл_19">#REF!</definedName>
    <definedName name="дл_2" localSheetId="16">#REF!</definedName>
    <definedName name="дл_2">#REF!</definedName>
    <definedName name="дл_20" localSheetId="16">#REF!</definedName>
    <definedName name="дл_20">#REF!</definedName>
    <definedName name="дл_21" localSheetId="16">#REF!</definedName>
    <definedName name="дл_21">#REF!</definedName>
    <definedName name="дл_49" localSheetId="16">#REF!</definedName>
    <definedName name="дл_49">#REF!</definedName>
    <definedName name="дл_50" localSheetId="16">#REF!</definedName>
    <definedName name="дл_50">#REF!</definedName>
    <definedName name="дл_51" localSheetId="16">#REF!</definedName>
    <definedName name="дл_51">#REF!</definedName>
    <definedName name="дл_52" localSheetId="16">#REF!</definedName>
    <definedName name="дл_52">#REF!</definedName>
    <definedName name="дл_53" localSheetId="16">#REF!</definedName>
    <definedName name="дл_53">#REF!</definedName>
    <definedName name="дл_54" localSheetId="16">#REF!</definedName>
    <definedName name="дл_54">#REF!</definedName>
    <definedName name="дл_6" localSheetId="16">#REF!</definedName>
    <definedName name="дл_6">#REF!</definedName>
    <definedName name="дл_7" localSheetId="16">#REF!</definedName>
    <definedName name="дл_7">#REF!</definedName>
    <definedName name="дл_8" localSheetId="16">#REF!</definedName>
    <definedName name="дл_8">#REF!</definedName>
    <definedName name="дл_9" localSheetId="16">#REF!</definedName>
    <definedName name="дл_9">#REF!</definedName>
    <definedName name="Длинна_границы" localSheetId="16">#REF!</definedName>
    <definedName name="Длинна_границы">#REF!</definedName>
    <definedName name="Длинна_границы_1">#REF!</definedName>
    <definedName name="Длинна_трассы" localSheetId="16">#REF!</definedName>
    <definedName name="Длинна_трассы">#REF!</definedName>
    <definedName name="Длинна_трассы_1">#REF!</definedName>
    <definedName name="ДЛО" localSheetId="15">#REF!</definedName>
    <definedName name="ДЛО" localSheetId="18">#REF!</definedName>
    <definedName name="ДЛО" localSheetId="16">#REF!</definedName>
    <definedName name="ДЛО" localSheetId="17">#REF!</definedName>
    <definedName name="ДЛО" localSheetId="13">#REF!</definedName>
    <definedName name="ДЛО">#REF!</definedName>
    <definedName name="доп" localSheetId="16" hidden="1">{#N/A,#N/A,TRUE,"Смета на пасс. обор. №1"}</definedName>
    <definedName name="доп" hidden="1">{#N/A,#N/A,TRUE,"Смета на пасс. обор. №1"}</definedName>
    <definedName name="доп_1" localSheetId="16" hidden="1">{#N/A,#N/A,TRUE,"Смета на пасс. обор. №1"}</definedName>
    <definedName name="доп_1" hidden="1">{#N/A,#N/A,TRUE,"Смета на пасс. обор. №1"}</definedName>
    <definedName name="дп" localSheetId="15">#REF!</definedName>
    <definedName name="дп" localSheetId="18">#REF!</definedName>
    <definedName name="дп" localSheetId="16">#REF!</definedName>
    <definedName name="дп" localSheetId="17">#REF!</definedName>
    <definedName name="дп" localSheetId="13">#REF!</definedName>
    <definedName name="дп">#REF!</definedName>
    <definedName name="ДСК" localSheetId="15">[16]топография!#REF!</definedName>
    <definedName name="ДСК" localSheetId="18">[16]топография!#REF!</definedName>
    <definedName name="ДСК" localSheetId="16">[30]топография!#REF!</definedName>
    <definedName name="ДСК" localSheetId="9">[34]топография!#REF!</definedName>
    <definedName name="ДСК" localSheetId="11">[16]топография!#REF!</definedName>
    <definedName name="ДСК" localSheetId="13">[16]топография!#REF!</definedName>
    <definedName name="ДСК">[16]топография!#REF!</definedName>
    <definedName name="ДСК_1">[16]топография!#REF!</definedName>
    <definedName name="дэ" localSheetId="15">#REF!</definedName>
    <definedName name="дэ" localSheetId="18">#REF!</definedName>
    <definedName name="дэ" localSheetId="16">#REF!</definedName>
    <definedName name="дэ" localSheetId="17">#REF!</definedName>
    <definedName name="дэ" localSheetId="13">#REF!</definedName>
    <definedName name="дэ">#REF!</definedName>
    <definedName name="ен" localSheetId="16" hidden="1">{#N/A,#N/A,TRUE,"Смета на пасс. обор. №1"}</definedName>
    <definedName name="ен" hidden="1">{#N/A,#N/A,TRUE,"Смета на пасс. обор. №1"}</definedName>
    <definedName name="ен_1" localSheetId="16" hidden="1">{#N/A,#N/A,TRUE,"Смета на пасс. обор. №1"}</definedName>
    <definedName name="ен_1" hidden="1">{#N/A,#N/A,TRUE,"Смета на пасс. обор. №1"}</definedName>
    <definedName name="жж">[14]Вспомогательный!$D$80</definedName>
    <definedName name="жж_1" localSheetId="16" hidden="1">{#N/A,#N/A,TRUE,"Смета на пасс. обор. №1"}</definedName>
    <definedName name="жж_1" hidden="1">{#N/A,#N/A,TRUE,"Смета на пасс. обор. №1"}</definedName>
    <definedName name="жжж" localSheetId="16">#REF!</definedName>
    <definedName name="жжж">#REF!</definedName>
    <definedName name="жл" localSheetId="16">#REF!</definedName>
    <definedName name="жл">#REF!</definedName>
    <definedName name="жпф" localSheetId="16">#REF!</definedName>
    <definedName name="жпф">#REF!</definedName>
    <definedName name="жю" localSheetId="16" hidden="1">{#N/A,#N/A,TRUE,"Смета на пасс. обор. №1"}</definedName>
    <definedName name="жю" hidden="1">{#N/A,#N/A,TRUE,"Смета на пасс. обор. №1"}</definedName>
    <definedName name="жю_1" localSheetId="16" hidden="1">{#N/A,#N/A,TRUE,"Смета на пасс. обор. №1"}</definedName>
    <definedName name="жю_1" hidden="1">{#N/A,#N/A,TRUE,"Смета на пасс. обор. №1"}</definedName>
    <definedName name="_xlnm.Print_Titles" localSheetId="1">'Календарный план'!#REF!</definedName>
    <definedName name="_xlnm.Print_Titles" localSheetId="14">Экология!$12:$12</definedName>
    <definedName name="ЗаказДолжность">[35]ОбмОбслЗемОд!$B$67</definedName>
    <definedName name="ЗаказИмя">[35]ОбмОбслЗемОд!$C$69</definedName>
    <definedName name="Заказчик" localSheetId="16">#REF!</definedName>
    <definedName name="Заказчик">#REF!</definedName>
    <definedName name="Заказчик_1" localSheetId="16">#REF!</definedName>
    <definedName name="Заказчик_1">#REF!</definedName>
    <definedName name="Зимнее_удорожание">[17]Коэфф!$B$1</definedName>
    <definedName name="зол" localSheetId="16">#REF!</definedName>
    <definedName name="зол">#REF!</definedName>
    <definedName name="зол_1" localSheetId="16">#REF!</definedName>
    <definedName name="зол_1">#REF!</definedName>
    <definedName name="зол_10" localSheetId="16">#REF!</definedName>
    <definedName name="зол_10">#REF!</definedName>
    <definedName name="зол_11" localSheetId="16">#REF!</definedName>
    <definedName name="зол_11">#REF!</definedName>
    <definedName name="зол_12" localSheetId="16">#REF!</definedName>
    <definedName name="зол_12">#REF!</definedName>
    <definedName name="зол_13" localSheetId="16">#REF!</definedName>
    <definedName name="зол_13">#REF!</definedName>
    <definedName name="зол_14" localSheetId="16">#REF!</definedName>
    <definedName name="зол_14">#REF!</definedName>
    <definedName name="зол_15" localSheetId="16">#REF!</definedName>
    <definedName name="зол_15">#REF!</definedName>
    <definedName name="зол_16" localSheetId="16">#REF!</definedName>
    <definedName name="зол_16">#REF!</definedName>
    <definedName name="зол_17" localSheetId="16">#REF!</definedName>
    <definedName name="зол_17">#REF!</definedName>
    <definedName name="зол_18" localSheetId="16">#REF!</definedName>
    <definedName name="зол_18">#REF!</definedName>
    <definedName name="зол_19" localSheetId="16">#REF!</definedName>
    <definedName name="зол_19">#REF!</definedName>
    <definedName name="зол_2" localSheetId="16">#REF!</definedName>
    <definedName name="зол_2">#REF!</definedName>
    <definedName name="зол_20" localSheetId="16">#REF!</definedName>
    <definedName name="зол_20">#REF!</definedName>
    <definedName name="зол_21" localSheetId="16">#REF!</definedName>
    <definedName name="зол_21">#REF!</definedName>
    <definedName name="зол_49" localSheetId="16">#REF!</definedName>
    <definedName name="зол_49">#REF!</definedName>
    <definedName name="зол_50" localSheetId="16">#REF!</definedName>
    <definedName name="зол_50">#REF!</definedName>
    <definedName name="зол_51" localSheetId="16">#REF!</definedName>
    <definedName name="зол_51">#REF!</definedName>
    <definedName name="зол_52" localSheetId="16">#REF!</definedName>
    <definedName name="зол_52">#REF!</definedName>
    <definedName name="зол_53" localSheetId="16">#REF!</definedName>
    <definedName name="зол_53">#REF!</definedName>
    <definedName name="зол_54" localSheetId="16">#REF!</definedName>
    <definedName name="зол_54">#REF!</definedName>
    <definedName name="зол_6" localSheetId="16">#REF!</definedName>
    <definedName name="зол_6">#REF!</definedName>
    <definedName name="зол_7" localSheetId="16">#REF!</definedName>
    <definedName name="зол_7">#REF!</definedName>
    <definedName name="зол_8" localSheetId="16">#REF!</definedName>
    <definedName name="зол_8">#REF!</definedName>
    <definedName name="зол_9" localSheetId="16">#REF!</definedName>
    <definedName name="зол_9">#REF!</definedName>
    <definedName name="зщ" localSheetId="16" hidden="1">{#N/A,#N/A,TRUE,"Смета на пасс. обор. №1"}</definedName>
    <definedName name="зщ" hidden="1">{#N/A,#N/A,TRUE,"Смета на пасс. обор. №1"}</definedName>
    <definedName name="зщ_1" localSheetId="16" hidden="1">{#N/A,#N/A,TRUE,"Смета на пасс. обор. №1"}</definedName>
    <definedName name="зщ_1" hidden="1">{#N/A,#N/A,TRUE,"Смета на пасс. обор. №1"}</definedName>
    <definedName name="изыск">#REF!</definedName>
    <definedName name="изыск_1">#REF!</definedName>
    <definedName name="ии" localSheetId="15">#REF!</definedName>
    <definedName name="ии" localSheetId="18">#REF!</definedName>
    <definedName name="ии" localSheetId="16">#REF!</definedName>
    <definedName name="ии" localSheetId="17">#REF!</definedName>
    <definedName name="ии" localSheetId="13">#REF!</definedName>
    <definedName name="ии">#REF!</definedName>
    <definedName name="ик" localSheetId="16">#REF!</definedName>
    <definedName name="ик">#REF!</definedName>
    <definedName name="Индекс">'[36]Расч(подряд)'!#REF!</definedName>
    <definedName name="индекс_0" localSheetId="16">#REF!</definedName>
    <definedName name="индекс_0">#REF!</definedName>
    <definedName name="Индекс_1" localSheetId="16">#REF!</definedName>
    <definedName name="Индекс_1">#REF!</definedName>
    <definedName name="индекс_100" localSheetId="16">#REF!</definedName>
    <definedName name="индекс_100">#REF!</definedName>
    <definedName name="индекс_101">#REF!</definedName>
    <definedName name="индекс_102">#REF!</definedName>
    <definedName name="индекс_103">#REF!</definedName>
    <definedName name="индекс_104">#REF!</definedName>
    <definedName name="индекс_105">#REF!</definedName>
    <definedName name="индекс_105032654">#REF!</definedName>
    <definedName name="индекс_999">#REF!</definedName>
    <definedName name="индекс_С3">#REF!</definedName>
    <definedName name="Индекс1">'[36]Расч(подряд)'!#REF!</definedName>
    <definedName name="Индекс2">'[36]Расч(подряд)'!#REF!</definedName>
    <definedName name="ИндексА" localSheetId="16">#REF!</definedName>
    <definedName name="ИндексА">#REF!</definedName>
    <definedName name="инж">#REF!</definedName>
    <definedName name="инж_1">#REF!</definedName>
    <definedName name="инфл" localSheetId="15">#REF!</definedName>
    <definedName name="инфл" localSheetId="18">#REF!</definedName>
    <definedName name="инфл" localSheetId="16">#REF!</definedName>
    <definedName name="инфл" localSheetId="17">#REF!</definedName>
    <definedName name="инфл" localSheetId="13">#REF!</definedName>
    <definedName name="инфл">#REF!</definedName>
    <definedName name="ип" localSheetId="15">#REF!</definedName>
    <definedName name="ип" localSheetId="18">#REF!</definedName>
    <definedName name="ип" localSheetId="16">#REF!</definedName>
    <definedName name="ип" localSheetId="13">#REF!</definedName>
    <definedName name="ип">#REF!</definedName>
    <definedName name="ИПусто" localSheetId="16">#REF!</definedName>
    <definedName name="ИПусто">#REF!</definedName>
    <definedName name="ИПусто_1">#REF!</definedName>
    <definedName name="ит" localSheetId="16">#REF!</definedName>
    <definedName name="ит">#REF!</definedName>
    <definedName name="итого">#REF!</definedName>
    <definedName name="итого_Куст">#REF!</definedName>
    <definedName name="итого_Куст_П">#REF!</definedName>
    <definedName name="ить" localSheetId="16">#REF!</definedName>
    <definedName name="ить">#REF!</definedName>
    <definedName name="йцйу3йк" localSheetId="16">#REF!</definedName>
    <definedName name="йцйу3йк">#REF!</definedName>
    <definedName name="йцйц">NA()</definedName>
    <definedName name="йцу" localSheetId="16">#REF!</definedName>
    <definedName name="йцу">#REF!</definedName>
    <definedName name="к" localSheetId="16">#REF!</definedName>
    <definedName name="к">#REF!</definedName>
    <definedName name="к_1" localSheetId="16" hidden="1">{#N/A,#N/A,TRUE,"Смета на пасс. обор. №1"}</definedName>
    <definedName name="к_1" hidden="1">{#N/A,#N/A,TRUE,"Смета на пасс. обор. №1"}</definedName>
    <definedName name="к1" localSheetId="15">#REF!</definedName>
    <definedName name="к1" localSheetId="18">#REF!</definedName>
    <definedName name="к1" localSheetId="16">#REF!</definedName>
    <definedName name="к1" localSheetId="17">#REF!</definedName>
    <definedName name="к1">#REF!</definedName>
    <definedName name="к10" localSheetId="15">#REF!</definedName>
    <definedName name="к10" localSheetId="18">#REF!</definedName>
    <definedName name="к10" localSheetId="16">#REF!</definedName>
    <definedName name="к10" localSheetId="17">#REF!</definedName>
    <definedName name="к10">#REF!</definedName>
    <definedName name="к101" localSheetId="15">#REF!</definedName>
    <definedName name="к101" localSheetId="18">#REF!</definedName>
    <definedName name="к101" localSheetId="16">#REF!</definedName>
    <definedName name="к101" localSheetId="17">#REF!</definedName>
    <definedName name="к101">#REF!</definedName>
    <definedName name="К105" localSheetId="15">#REF!</definedName>
    <definedName name="К105" localSheetId="18">#REF!</definedName>
    <definedName name="К105" localSheetId="16">#REF!</definedName>
    <definedName name="К105">#REF!</definedName>
    <definedName name="к11" localSheetId="15">#REF!</definedName>
    <definedName name="к11" localSheetId="18">#REF!</definedName>
    <definedName name="к11" localSheetId="16">#REF!</definedName>
    <definedName name="к11">#REF!</definedName>
    <definedName name="к12" localSheetId="15">#REF!</definedName>
    <definedName name="к12" localSheetId="18">#REF!</definedName>
    <definedName name="к12" localSheetId="16">#REF!</definedName>
    <definedName name="к12">#REF!</definedName>
    <definedName name="к13" localSheetId="15">#REF!</definedName>
    <definedName name="к13" localSheetId="18">#REF!</definedName>
    <definedName name="к13" localSheetId="16">#REF!</definedName>
    <definedName name="к13">#REF!</definedName>
    <definedName name="к14" localSheetId="15">#REF!</definedName>
    <definedName name="к14" localSheetId="18">#REF!</definedName>
    <definedName name="к14" localSheetId="16">#REF!</definedName>
    <definedName name="к14">#REF!</definedName>
    <definedName name="к15" localSheetId="15">#REF!</definedName>
    <definedName name="к15" localSheetId="18">#REF!</definedName>
    <definedName name="к15" localSheetId="16">#REF!</definedName>
    <definedName name="к15">#REF!</definedName>
    <definedName name="к16" localSheetId="15">#REF!</definedName>
    <definedName name="к16" localSheetId="18">#REF!</definedName>
    <definedName name="к16" localSheetId="16">#REF!</definedName>
    <definedName name="к16">#REF!</definedName>
    <definedName name="к17" localSheetId="15">#REF!</definedName>
    <definedName name="к17" localSheetId="18">#REF!</definedName>
    <definedName name="к17" localSheetId="16">#REF!</definedName>
    <definedName name="к17">#REF!</definedName>
    <definedName name="к18" localSheetId="15">#REF!</definedName>
    <definedName name="к18" localSheetId="18">#REF!</definedName>
    <definedName name="к18" localSheetId="16">#REF!</definedName>
    <definedName name="к18">#REF!</definedName>
    <definedName name="к19" localSheetId="15">#REF!</definedName>
    <definedName name="к19" localSheetId="18">#REF!</definedName>
    <definedName name="к19" localSheetId="16">#REF!</definedName>
    <definedName name="к19">#REF!</definedName>
    <definedName name="к2" localSheetId="15">#REF!</definedName>
    <definedName name="к2" localSheetId="18">#REF!</definedName>
    <definedName name="к2" localSheetId="16">#REF!</definedName>
    <definedName name="к2">#REF!</definedName>
    <definedName name="к20" localSheetId="15">#REF!</definedName>
    <definedName name="к20" localSheetId="18">#REF!</definedName>
    <definedName name="к20" localSheetId="16">#REF!</definedName>
    <definedName name="к20">#REF!</definedName>
    <definedName name="к21" localSheetId="15">#REF!</definedName>
    <definedName name="к21" localSheetId="18">#REF!</definedName>
    <definedName name="к21" localSheetId="16">#REF!</definedName>
    <definedName name="к21">#REF!</definedName>
    <definedName name="к22" localSheetId="15">#REF!</definedName>
    <definedName name="к22" localSheetId="18">#REF!</definedName>
    <definedName name="к22" localSheetId="16">#REF!</definedName>
    <definedName name="к22">#REF!</definedName>
    <definedName name="к23" localSheetId="15">#REF!</definedName>
    <definedName name="к23" localSheetId="18">#REF!</definedName>
    <definedName name="к23" localSheetId="16">#REF!</definedName>
    <definedName name="к23">#REF!</definedName>
    <definedName name="к231" localSheetId="15">#REF!</definedName>
    <definedName name="к231" localSheetId="18">#REF!</definedName>
    <definedName name="к231" localSheetId="16">#REF!</definedName>
    <definedName name="к231">#REF!</definedName>
    <definedName name="к24" localSheetId="15">#REF!</definedName>
    <definedName name="к24" localSheetId="18">#REF!</definedName>
    <definedName name="к24" localSheetId="16">#REF!</definedName>
    <definedName name="к24">#REF!</definedName>
    <definedName name="к25" localSheetId="15">#REF!</definedName>
    <definedName name="к25" localSheetId="18">#REF!</definedName>
    <definedName name="к25" localSheetId="16">#REF!</definedName>
    <definedName name="к25">#REF!</definedName>
    <definedName name="к26" localSheetId="15">#REF!</definedName>
    <definedName name="к26" localSheetId="18">#REF!</definedName>
    <definedName name="к26" localSheetId="16">#REF!</definedName>
    <definedName name="к26">#REF!</definedName>
    <definedName name="к27" localSheetId="15">#REF!</definedName>
    <definedName name="к27" localSheetId="18">#REF!</definedName>
    <definedName name="к27" localSheetId="16">#REF!</definedName>
    <definedName name="к27">#REF!</definedName>
    <definedName name="к28" localSheetId="15">#REF!</definedName>
    <definedName name="к28" localSheetId="18">#REF!</definedName>
    <definedName name="к28" localSheetId="16">#REF!</definedName>
    <definedName name="к28">#REF!</definedName>
    <definedName name="к29" localSheetId="15">#REF!</definedName>
    <definedName name="к29" localSheetId="18">#REF!</definedName>
    <definedName name="к29" localSheetId="16">#REF!</definedName>
    <definedName name="к29">#REF!</definedName>
    <definedName name="к2п" localSheetId="15">#REF!</definedName>
    <definedName name="к2п" localSheetId="18">#REF!</definedName>
    <definedName name="к2п" localSheetId="16">#REF!</definedName>
    <definedName name="к2п">#REF!</definedName>
    <definedName name="к3" localSheetId="15">#REF!</definedName>
    <definedName name="к3" localSheetId="18">#REF!</definedName>
    <definedName name="к3" localSheetId="16">#REF!</definedName>
    <definedName name="к3">#REF!</definedName>
    <definedName name="к30" localSheetId="15">#REF!</definedName>
    <definedName name="к30" localSheetId="18">#REF!</definedName>
    <definedName name="к30" localSheetId="16">#REF!</definedName>
    <definedName name="к30">#REF!</definedName>
    <definedName name="к3п" localSheetId="15">#REF!</definedName>
    <definedName name="к3п" localSheetId="18">#REF!</definedName>
    <definedName name="к3п" localSheetId="16">#REF!</definedName>
    <definedName name="к3п">#REF!</definedName>
    <definedName name="к5" localSheetId="15">#REF!</definedName>
    <definedName name="к5" localSheetId="18">#REF!</definedName>
    <definedName name="к5" localSheetId="16">#REF!</definedName>
    <definedName name="к5">#REF!</definedName>
    <definedName name="к6" localSheetId="15">#REF!</definedName>
    <definedName name="к6" localSheetId="18">#REF!</definedName>
    <definedName name="к6" localSheetId="16">#REF!</definedName>
    <definedName name="к6">#REF!</definedName>
    <definedName name="к7" localSheetId="15">#REF!</definedName>
    <definedName name="к7" localSheetId="18">#REF!</definedName>
    <definedName name="к7" localSheetId="16">#REF!</definedName>
    <definedName name="к7">#REF!</definedName>
    <definedName name="к8" localSheetId="15">#REF!</definedName>
    <definedName name="к8" localSheetId="18">#REF!</definedName>
    <definedName name="к8" localSheetId="16">#REF!</definedName>
    <definedName name="к8">#REF!</definedName>
    <definedName name="к9" localSheetId="15">#REF!</definedName>
    <definedName name="к9" localSheetId="18">#REF!</definedName>
    <definedName name="к9" localSheetId="16">#REF!</definedName>
    <definedName name="к9">#REF!</definedName>
    <definedName name="кака" localSheetId="16">#REF!</definedName>
    <definedName name="кака">#REF!</definedName>
    <definedName name="калплан" localSheetId="16">#REF!</definedName>
    <definedName name="калплан" localSheetId="9">#REF!</definedName>
    <definedName name="калплан">#REF!</definedName>
    <definedName name="калплан_1">#REF!</definedName>
    <definedName name="Кам_стац" localSheetId="16">#REF!</definedName>
    <definedName name="Кам_стац">#REF!</definedName>
    <definedName name="Камер_эксп_усл" localSheetId="16">#REF!</definedName>
    <definedName name="Камер_эксп_усл">#REF!</definedName>
    <definedName name="КАТ1" localSheetId="16">'[37]Смета-Т'!#REF!</definedName>
    <definedName name="КАТ1">'[37]Смета-Т'!#REF!</definedName>
    <definedName name="Категория_сложности" localSheetId="16">#REF!</definedName>
    <definedName name="Категория_сложности">#REF!</definedName>
    <definedName name="Категория_сложности_1">#REF!</definedName>
    <definedName name="катя" localSheetId="16">#REF!</definedName>
    <definedName name="катя">#REF!</definedName>
    <definedName name="кгкг" localSheetId="16">#REF!</definedName>
    <definedName name="кгкг">#REF!</definedName>
    <definedName name="кеке" localSheetId="16">#REF!</definedName>
    <definedName name="кеке">#REF!</definedName>
    <definedName name="кенроолтьб" localSheetId="16">#REF!</definedName>
    <definedName name="кенроолтьб">#REF!</definedName>
    <definedName name="ккее" localSheetId="15">#REF!</definedName>
    <definedName name="ккее" localSheetId="18">#REF!</definedName>
    <definedName name="ккее" localSheetId="16">#REF!</definedName>
    <definedName name="ккее">#REF!</definedName>
    <definedName name="ккк" localSheetId="16">#REF!</definedName>
    <definedName name="ккк">#REF!</definedName>
    <definedName name="ккккк" localSheetId="16" hidden="1">{#N/A,#N/A,TRUE,"Смета на пасс. обор. №1"}</definedName>
    <definedName name="ккккк" hidden="1">{#N/A,#N/A,TRUE,"Смета на пасс. обор. №1"}</definedName>
    <definedName name="ккккк_1" localSheetId="16" hidden="1">{#N/A,#N/A,TRUE,"Смета на пасс. обор. №1"}</definedName>
    <definedName name="ккккк_1" hidden="1">{#N/A,#N/A,TRUE,"Смета на пасс. обор. №1"}</definedName>
    <definedName name="книга" localSheetId="16">#REF!</definedName>
    <definedName name="книга">#REF!</definedName>
    <definedName name="Количество_землепользователей" localSheetId="16">#REF!</definedName>
    <definedName name="Количество_землепользователей">#REF!</definedName>
    <definedName name="Количество_землепользователей_1">#REF!</definedName>
    <definedName name="Количество_контуров" localSheetId="16">#REF!</definedName>
    <definedName name="Количество_контуров">#REF!</definedName>
    <definedName name="Количество_контуров_1">#REF!</definedName>
    <definedName name="Количество_культур" localSheetId="16">#REF!</definedName>
    <definedName name="Количество_культур">#REF!</definedName>
    <definedName name="Количество_культур_1">#REF!</definedName>
    <definedName name="Количество_планшетов" localSheetId="16">#REF!</definedName>
    <definedName name="Количество_планшетов">#REF!</definedName>
    <definedName name="Количество_планшетов_1">#REF!</definedName>
    <definedName name="Количество_предприятий" localSheetId="16">#REF!</definedName>
    <definedName name="Количество_предприятий">#REF!</definedName>
    <definedName name="Количество_предприятий_1">#REF!</definedName>
    <definedName name="Количество_согласований" localSheetId="16">#REF!</definedName>
    <definedName name="Количество_согласований">#REF!</definedName>
    <definedName name="Количество_согласований_1">#REF!</definedName>
    <definedName name="ком." localSheetId="16" hidden="1">{#N/A,#N/A,TRUE,"Смета на пасс. обор. №1"}</definedName>
    <definedName name="ком." hidden="1">{#N/A,#N/A,TRUE,"Смета на пасс. обор. №1"}</definedName>
    <definedName name="ком._1" localSheetId="16" hidden="1">{#N/A,#N/A,TRUE,"Смета на пасс. обор. №1"}</definedName>
    <definedName name="ком._1" hidden="1">{#N/A,#N/A,TRUE,"Смета на пасс. обор. №1"}</definedName>
    <definedName name="команд." localSheetId="16" hidden="1">{#N/A,#N/A,TRUE,"Смета на пасс. обор. №1"}</definedName>
    <definedName name="команд." hidden="1">{#N/A,#N/A,TRUE,"Смета на пасс. обор. №1"}</definedName>
    <definedName name="команд._1" localSheetId="16" hidden="1">{#N/A,#N/A,TRUE,"Смета на пасс. обор. №1"}</definedName>
    <definedName name="команд._1" hidden="1">{#N/A,#N/A,TRUE,"Смета на пасс. обор. №1"}</definedName>
    <definedName name="команд.обуч." localSheetId="16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6" hidden="1">{#N/A,#N/A,TRUE,"Смета на пасс. обор. №1"}</definedName>
    <definedName name="команд.обуч._1" hidden="1">{#N/A,#N/A,TRUE,"Смета на пасс. обор. №1"}</definedName>
    <definedName name="команд1" localSheetId="16">#REF!</definedName>
    <definedName name="команд1">#REF!</definedName>
    <definedName name="командировки" localSheetId="16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16">#REF!</definedName>
    <definedName name="Командировочные_расходы">#REF!</definedName>
    <definedName name="Командировочные_расходы_1">#REF!</definedName>
    <definedName name="КОН_ИО">#REF!</definedName>
    <definedName name="КОН_ИО_РД">#REF!</definedName>
    <definedName name="КОН_МО">#REF!</definedName>
    <definedName name="КОН_МО_РД">#REF!</definedName>
    <definedName name="КОН_ОО">#REF!</definedName>
    <definedName name="КОН_ОО_РД">#REF!</definedName>
    <definedName name="КОН_ОР">#REF!</definedName>
    <definedName name="КОН_ОР_РД">#REF!</definedName>
    <definedName name="КОН_ПО">#REF!</definedName>
    <definedName name="КОН_ПО_РД">#REF!</definedName>
    <definedName name="КОН_ТО">#REF!</definedName>
    <definedName name="КОН_ТО_РД">#REF!</definedName>
    <definedName name="конкурс" localSheetId="15">#REF!</definedName>
    <definedName name="конкурс" localSheetId="18">#REF!</definedName>
    <definedName name="конкурс" localSheetId="16">#REF!</definedName>
    <definedName name="конкурс" localSheetId="17">#REF!</definedName>
    <definedName name="конкурс">#REF!</definedName>
    <definedName name="Конф" localSheetId="16">#REF!</definedName>
    <definedName name="Конф">#REF!</definedName>
    <definedName name="Конф_49" localSheetId="16">#REF!</definedName>
    <definedName name="Конф_49">#REF!</definedName>
    <definedName name="Конф_50" localSheetId="16">#REF!</definedName>
    <definedName name="Конф_50">#REF!</definedName>
    <definedName name="Конф_51" localSheetId="16">#REF!</definedName>
    <definedName name="Конф_51">#REF!</definedName>
    <definedName name="Конф_52" localSheetId="16">#REF!</definedName>
    <definedName name="Конф_52">#REF!</definedName>
    <definedName name="Конф_53" localSheetId="16">#REF!</definedName>
    <definedName name="Конф_53">#REF!</definedName>
    <definedName name="Конф_54" localSheetId="16">#REF!</definedName>
    <definedName name="Конф_54">#REF!</definedName>
    <definedName name="конфл" localSheetId="16">#REF!</definedName>
    <definedName name="конфл">#REF!</definedName>
    <definedName name="конфл_49" localSheetId="16">#REF!</definedName>
    <definedName name="конфл_49">#REF!</definedName>
    <definedName name="конфл_50" localSheetId="16">#REF!</definedName>
    <definedName name="конфл_50">#REF!</definedName>
    <definedName name="конфл_51" localSheetId="16">#REF!</definedName>
    <definedName name="конфл_51">#REF!</definedName>
    <definedName name="конфл_52" localSheetId="16">#REF!</definedName>
    <definedName name="конфл_52">#REF!</definedName>
    <definedName name="конфл_53" localSheetId="16">#REF!</definedName>
    <definedName name="конфл_53">#REF!</definedName>
    <definedName name="конфл_54" localSheetId="16">#REF!</definedName>
    <definedName name="конфл_54">#REF!</definedName>
    <definedName name="конфл2" localSheetId="16">#REF!</definedName>
    <definedName name="конфл2">#REF!</definedName>
    <definedName name="конфл2_49" localSheetId="16">#REF!</definedName>
    <definedName name="конфл2_49">#REF!</definedName>
    <definedName name="конфл2_50" localSheetId="16">#REF!</definedName>
    <definedName name="конфл2_50">#REF!</definedName>
    <definedName name="конфл2_51" localSheetId="16">#REF!</definedName>
    <definedName name="конфл2_51">#REF!</definedName>
    <definedName name="конфл2_52" localSheetId="16">#REF!</definedName>
    <definedName name="конфл2_52">#REF!</definedName>
    <definedName name="конфл2_53" localSheetId="16">#REF!</definedName>
    <definedName name="конфл2_53">#REF!</definedName>
    <definedName name="конфл2_54" localSheetId="16">#REF!</definedName>
    <definedName name="конфл2_54">#REF!</definedName>
    <definedName name="Копия" localSheetId="16" hidden="1">{#N/A,#N/A,TRUE,"Смета на пасс. обор. №1"}</definedName>
    <definedName name="Копия" hidden="1">{#N/A,#N/A,TRUE,"Смета на пасс. обор. №1"}</definedName>
    <definedName name="Копия2509" localSheetId="16" hidden="1">{#N/A,#N/A,TRUE,"Смета на пасс. обор. №1"}</definedName>
    <definedName name="Копия2509" hidden="1">{#N/A,#N/A,TRUE,"Смета на пасс. обор. №1"}</definedName>
    <definedName name="Корнеева" localSheetId="16">#REF!</definedName>
    <definedName name="Корнеева">#REF!</definedName>
    <definedName name="котофей" localSheetId="16" hidden="1">{#N/A,#N/A,TRUE,"Смета на пасс. обор. №1"}</definedName>
    <definedName name="котофей" hidden="1">{#N/A,#N/A,TRUE,"Смета на пасс. обор. №1"}</definedName>
    <definedName name="котофей_1" localSheetId="16" hidden="1">{#N/A,#N/A,TRUE,"Смета на пасс. обор. №1"}</definedName>
    <definedName name="котофей_1" hidden="1">{#N/A,#N/A,TRUE,"Смета на пасс. обор. №1"}</definedName>
    <definedName name="Коэф_монт">[17]Коэфф!$B$4</definedName>
    <definedName name="КоэфБезПоля">#REF!</definedName>
    <definedName name="КоэфГорЗак">#REF!</definedName>
    <definedName name="КоэфГорЗаказ">[35]ОбмОбслЗемОд!$E$29</definedName>
    <definedName name="КоэфУдорожания">[35]ОбмОбслЗемОд!$E$28</definedName>
    <definedName name="Коэффициент" localSheetId="16">#REF!</definedName>
    <definedName name="Коэффициент">#REF!</definedName>
    <definedName name="Коэффициент_1">#REF!</definedName>
    <definedName name="кп" localSheetId="15">#REF!</definedName>
    <definedName name="кп" localSheetId="18">#REF!</definedName>
    <definedName name="кп" localSheetId="16">#REF!</definedName>
    <definedName name="кп" localSheetId="17">#REF!</definedName>
    <definedName name="кп">#REF!</definedName>
    <definedName name="Кпроект">'[38]Исх. данные'!#REF!</definedName>
    <definedName name="Крек">'[13]Лист опроса'!$B$17</definedName>
    <definedName name="Крп">'[13]Лист опроса'!$B$19</definedName>
    <definedName name="кук" localSheetId="16" hidden="1">{#N/A,#N/A,TRUE,"Смета на пасс. обор. №1"}</definedName>
    <definedName name="кук" hidden="1">{#N/A,#N/A,TRUE,"Смета на пасс. обор. №1"}</definedName>
    <definedName name="кук_1" localSheetId="16" hidden="1">{#N/A,#N/A,TRUE,"Смета на пасс. обор. №1"}</definedName>
    <definedName name="кук_1" hidden="1">{#N/A,#N/A,TRUE,"Смета на пасс. обор. №1"}</definedName>
    <definedName name="куку" localSheetId="16">#REF!</definedName>
    <definedName name="куку">#REF!</definedName>
    <definedName name="Курган" localSheetId="16">#REF!</definedName>
    <definedName name="Курган">#REF!</definedName>
    <definedName name="курорты" localSheetId="15">#REF!</definedName>
    <definedName name="курорты" localSheetId="18">#REF!</definedName>
    <definedName name="курорты" localSheetId="16">#REF!</definedName>
    <definedName name="курорты" localSheetId="17">#REF!</definedName>
    <definedName name="курорты" localSheetId="13">#REF!</definedName>
    <definedName name="курорты">#REF!</definedName>
    <definedName name="Курс">[17]Коэфф!$B$3</definedName>
    <definedName name="Курс_доллара">'[39]Курс доллара'!$A$2</definedName>
    <definedName name="Кэл">'[13]Лист опроса'!$B$20</definedName>
    <definedName name="л" localSheetId="16" hidden="1">{#N/A,#N/A,TRUE,"Смета на пасс. обор. №1"}</definedName>
    <definedName name="л" hidden="1">{#N/A,#N/A,TRUE,"Смета на пасс. обор. №1"}</definedName>
    <definedName name="л_1" localSheetId="16" hidden="1">{#N/A,#N/A,TRUE,"Смета на пасс. обор. №1"}</definedName>
    <definedName name="л_1" hidden="1">{#N/A,#N/A,TRUE,"Смета на пасс. обор. №1"}</definedName>
    <definedName name="лаб_иссл" localSheetId="16">#REF!</definedName>
    <definedName name="лаб_иссл" localSheetId="17">#REF!</definedName>
    <definedName name="лаб_иссл" localSheetId="13">#REF!</definedName>
    <definedName name="лаб_иссл">#REF!</definedName>
    <definedName name="Лаб_стац" localSheetId="16">#REF!</definedName>
    <definedName name="Лаб_стац" localSheetId="17">#REF!</definedName>
    <definedName name="Лаб_стац" localSheetId="13">#REF!</definedName>
    <definedName name="Лаб_стац">#REF!</definedName>
    <definedName name="Лаб_эксп_усл" localSheetId="16">#REF!</definedName>
    <definedName name="Лаб_эксп_усл" localSheetId="17">#REF!</definedName>
    <definedName name="Лаб_эксп_усл" localSheetId="13">#REF!</definedName>
    <definedName name="Лаб_эксп_усл">#REF!</definedName>
    <definedName name="ЛабМашБур" localSheetId="16">[35]СмМашБур!#REF!</definedName>
    <definedName name="ЛабМашБур">[35]СмМашБур!#REF!</definedName>
    <definedName name="ЛабШурфов" localSheetId="16">#REF!</definedName>
    <definedName name="ЛабШурфов">#REF!</definedName>
    <definedName name="лдж" localSheetId="16" hidden="1">{#N/A,#N/A,TRUE,"Смета на пасс. обор. №1"}</definedName>
    <definedName name="лдж" hidden="1">{#N/A,#N/A,TRUE,"Смета на пасс. обор. №1"}</definedName>
    <definedName name="лдж_1" localSheetId="16" hidden="1">{#N/A,#N/A,TRUE,"Смета на пасс. обор. №1"}</definedName>
    <definedName name="лдж_1" hidden="1">{#N/A,#N/A,TRUE,"Смета на пасс. обор. №1"}</definedName>
    <definedName name="лл">[14]Вспомогательный!$D$78</definedName>
    <definedName name="ллдж" localSheetId="16">#REF!</definedName>
    <definedName name="ллдж">#REF!</definedName>
    <definedName name="ло" localSheetId="16">#REF!</definedName>
    <definedName name="ло">#REF!</definedName>
    <definedName name="лол" localSheetId="16">#REF!</definedName>
    <definedName name="лол">#REF!</definedName>
    <definedName name="лор" localSheetId="16" hidden="1">{#N/A,#N/A,TRUE,"Смета на пасс. обор. №1"}</definedName>
    <definedName name="лор" hidden="1">{#N/A,#N/A,TRUE,"Смета на пасс. обор. №1"}</definedName>
    <definedName name="лор_1" localSheetId="16" hidden="1">{#N/A,#N/A,TRUE,"Смета на пасс. обор. №1"}</definedName>
    <definedName name="лор_1" hidden="1">{#N/A,#N/A,TRUE,"Смета на пасс. обор. №1"}</definedName>
    <definedName name="лот" localSheetId="16" hidden="1">{#N/A,#N/A,TRUE,"Смета на пасс. обор. №1"}</definedName>
    <definedName name="лот" hidden="1">{#N/A,#N/A,TRUE,"Смета на пасс. обор. №1"}</definedName>
    <definedName name="лот_1" localSheetId="16" hidden="1">{#N/A,#N/A,TRUE,"Смета на пасс. обор. №1"}</definedName>
    <definedName name="лот_1" hidden="1">{#N/A,#N/A,TRUE,"Смета на пасс. обор. №1"}</definedName>
    <definedName name="лрпораплтль">#REF!</definedName>
    <definedName name="Лс" localSheetId="16">#REF!</definedName>
    <definedName name="Лс">#REF!</definedName>
    <definedName name="Махачкала" localSheetId="16">#REF!</definedName>
    <definedName name="Махачкала">#REF!</definedName>
    <definedName name="Махачкала_1" localSheetId="16">#REF!</definedName>
    <definedName name="Махачкала_1">#REF!</definedName>
    <definedName name="Махачкала_2" localSheetId="16">#REF!</definedName>
    <definedName name="Махачкала_2">#REF!</definedName>
    <definedName name="Махачкала_22" localSheetId="16">#REF!</definedName>
    <definedName name="Махачкала_22">#REF!</definedName>
    <definedName name="Махачкала_49" localSheetId="16">#REF!</definedName>
    <definedName name="Махачкала_49">#REF!</definedName>
    <definedName name="Махачкала_5" localSheetId="16">#REF!</definedName>
    <definedName name="Махачкала_5">#REF!</definedName>
    <definedName name="Махачкала_50" localSheetId="16">#REF!</definedName>
    <definedName name="Махачкала_50">#REF!</definedName>
    <definedName name="Махачкала_51" localSheetId="16">#REF!</definedName>
    <definedName name="Махачкала_51">#REF!</definedName>
    <definedName name="Махачкала_52" localSheetId="16">#REF!</definedName>
    <definedName name="Махачкала_52">#REF!</definedName>
    <definedName name="Махачкала_53" localSheetId="16">#REF!</definedName>
    <definedName name="Махачкала_53">#REF!</definedName>
    <definedName name="Махачкала_54" localSheetId="16">#REF!</definedName>
    <definedName name="Махачкала_54">#REF!</definedName>
    <definedName name="Металли_еская_дверца_для_напольного_монтажного_шкафа_VERO__600x600x42U__с_замком_и_клю_ами" localSheetId="16">#REF!</definedName>
    <definedName name="Металли_еская_дверца_для_напольного_монтажного_шкафа_VERO__600x600x42U__с_замком_и_клю_ами">#REF!</definedName>
    <definedName name="мж1">'[40]СметаСводная 1 оч'!$D$6</definedName>
    <definedName name="мил" localSheetId="16">{0,"овz";1,"z";2,"аz";5,"овz"}</definedName>
    <definedName name="мил">{0,"овz";1,"z";2,"аz";5,"овz"}</definedName>
    <definedName name="мир" localSheetId="16" hidden="1">{#N/A,#N/A,TRUE,"Смета на пасс. обор. №1"}</definedName>
    <definedName name="мир" hidden="1">{#N/A,#N/A,TRUE,"Смета на пасс. обор. №1"}</definedName>
    <definedName name="мир_1" localSheetId="16" hidden="1">{#N/A,#N/A,TRUE,"Смета на пасс. обор. №1"}</definedName>
    <definedName name="мир_1" hidden="1">{#N/A,#N/A,TRUE,"Смета на пасс. обор. №1"}</definedName>
    <definedName name="мит" localSheetId="16">#REF!</definedName>
    <definedName name="мит">#REF!</definedName>
    <definedName name="митюгов" localSheetId="16">'[41]Данные для расчёта сметы'!$J$33</definedName>
    <definedName name="митюгов">'[41]Данные для расчёта сметы'!$J$33</definedName>
    <definedName name="митюгов_1">'[42]Данные для расчёта сметы'!$J$33</definedName>
    <definedName name="митюгов_2" localSheetId="16">'[43]Данные для расчёта сметы'!$J$33</definedName>
    <definedName name="митюгов_2">'[43]Данные для расчёта сметы'!$J$33</definedName>
    <definedName name="мм" localSheetId="16">#REF!</definedName>
    <definedName name="мм">#REF!</definedName>
    <definedName name="МММММММММ" localSheetId="16">#REF!</definedName>
    <definedName name="МММММММММ">#REF!</definedName>
    <definedName name="Название_проекта" localSheetId="16">#REF!</definedName>
    <definedName name="Название_проекта">#REF!</definedName>
    <definedName name="Название_проекта_1">#REF!</definedName>
    <definedName name="НАЧ_ИО">#REF!</definedName>
    <definedName name="НАЧ_ИО_РД">#REF!</definedName>
    <definedName name="НАЧ_МО">#REF!</definedName>
    <definedName name="НАЧ_МО_РД">#REF!</definedName>
    <definedName name="НАЧ_ОО">#REF!</definedName>
    <definedName name="НАЧ_ОО_РД">#REF!</definedName>
    <definedName name="НАЧ_ОР">#REF!</definedName>
    <definedName name="НАЧ_ОР_РД">#REF!</definedName>
    <definedName name="НАЧ_ПО">#REF!</definedName>
    <definedName name="НАЧ_ПО_РД">#REF!</definedName>
    <definedName name="НАЧ_ТО">#REF!</definedName>
    <definedName name="НАЧ_ТО_РД">#REF!</definedName>
    <definedName name="ндс" localSheetId="15">#REF!</definedName>
    <definedName name="ндс" localSheetId="18">#REF!</definedName>
    <definedName name="ндс" localSheetId="16">#REF!</definedName>
    <definedName name="ндс" localSheetId="17">#REF!</definedName>
    <definedName name="ндс" localSheetId="13">#REF!</definedName>
    <definedName name="ндс">#REF!</definedName>
    <definedName name="неп" localSheetId="16">#REF!</definedName>
    <definedName name="неп">#REF!</definedName>
    <definedName name="неп_1" localSheetId="16">#REF!</definedName>
    <definedName name="неп_1">#REF!</definedName>
    <definedName name="неп_10" localSheetId="16">#REF!</definedName>
    <definedName name="неп_10">#REF!</definedName>
    <definedName name="неп_11" localSheetId="16">#REF!</definedName>
    <definedName name="неп_11">#REF!</definedName>
    <definedName name="неп_12" localSheetId="16">#REF!</definedName>
    <definedName name="неп_12">#REF!</definedName>
    <definedName name="неп_13" localSheetId="16">#REF!</definedName>
    <definedName name="неп_13">#REF!</definedName>
    <definedName name="неп_14" localSheetId="16">#REF!</definedName>
    <definedName name="неп_14">#REF!</definedName>
    <definedName name="неп_15" localSheetId="16">#REF!</definedName>
    <definedName name="неп_15">#REF!</definedName>
    <definedName name="неп_16" localSheetId="16">#REF!</definedName>
    <definedName name="неп_16">#REF!</definedName>
    <definedName name="неп_17" localSheetId="16">#REF!</definedName>
    <definedName name="неп_17">#REF!</definedName>
    <definedName name="неп_18" localSheetId="16">#REF!</definedName>
    <definedName name="неп_18">#REF!</definedName>
    <definedName name="неп_19" localSheetId="16">#REF!</definedName>
    <definedName name="неп_19">#REF!</definedName>
    <definedName name="неп_2" localSheetId="16">#REF!</definedName>
    <definedName name="неп_2">#REF!</definedName>
    <definedName name="неп_20" localSheetId="16">#REF!</definedName>
    <definedName name="неп_20">#REF!</definedName>
    <definedName name="неп_21" localSheetId="16">#REF!</definedName>
    <definedName name="неп_21">#REF!</definedName>
    <definedName name="неп_49" localSheetId="16">#REF!</definedName>
    <definedName name="неп_49">#REF!</definedName>
    <definedName name="неп_50" localSheetId="16">#REF!</definedName>
    <definedName name="неп_50">#REF!</definedName>
    <definedName name="неп_51" localSheetId="16">#REF!</definedName>
    <definedName name="неп_51">#REF!</definedName>
    <definedName name="неп_52" localSheetId="16">#REF!</definedName>
    <definedName name="неп_52">#REF!</definedName>
    <definedName name="неп_53" localSheetId="16">#REF!</definedName>
    <definedName name="неп_53">#REF!</definedName>
    <definedName name="неп_54" localSheetId="16">#REF!</definedName>
    <definedName name="неп_54">#REF!</definedName>
    <definedName name="неп_6" localSheetId="16">#REF!</definedName>
    <definedName name="неп_6">#REF!</definedName>
    <definedName name="неп_7" localSheetId="16">#REF!</definedName>
    <definedName name="неп_7">#REF!</definedName>
    <definedName name="неп_8" localSheetId="16">#REF!</definedName>
    <definedName name="неп_8">#REF!</definedName>
    <definedName name="неп_9" localSheetId="16">#REF!</definedName>
    <definedName name="неп_9">#REF!</definedName>
    <definedName name="Непредв">[17]Коэфф!$B$7</definedName>
    <definedName name="ННОвгород" localSheetId="16">#REF!</definedName>
    <definedName name="ННОвгород">#REF!</definedName>
    <definedName name="ННОвгород_1" localSheetId="16">#REF!</definedName>
    <definedName name="ННОвгород_1">#REF!</definedName>
    <definedName name="ННОвгород_2" localSheetId="16">#REF!</definedName>
    <definedName name="ННОвгород_2">#REF!</definedName>
    <definedName name="ННОвгород_22" localSheetId="16">#REF!</definedName>
    <definedName name="ННОвгород_22">#REF!</definedName>
    <definedName name="ННОвгород_49" localSheetId="16">#REF!</definedName>
    <definedName name="ННОвгород_49">#REF!</definedName>
    <definedName name="ННОвгород_5" localSheetId="16">#REF!</definedName>
    <definedName name="ННОвгород_5">#REF!</definedName>
    <definedName name="ННОвгород_50" localSheetId="16">#REF!</definedName>
    <definedName name="ННОвгород_50">#REF!</definedName>
    <definedName name="ННОвгород_51" localSheetId="16">#REF!</definedName>
    <definedName name="ННОвгород_51">#REF!</definedName>
    <definedName name="ННОвгород_52" localSheetId="16">#REF!</definedName>
    <definedName name="ННОвгород_52">#REF!</definedName>
    <definedName name="ННОвгород_53" localSheetId="16">#REF!</definedName>
    <definedName name="ННОвгород_53">#REF!</definedName>
    <definedName name="ННОвгород_54" localSheetId="16">#REF!</definedName>
    <definedName name="ННОвгород_54">#REF!</definedName>
    <definedName name="Номер_договора" localSheetId="16">#REF!</definedName>
    <definedName name="Номер_договора">#REF!</definedName>
    <definedName name="Номер_договора_1">#REF!</definedName>
    <definedName name="НомерДоговора">[35]ОбмОбслЗемОд!$F$2</definedName>
    <definedName name="Нсапк">'[13]Лист опроса'!$B$34</definedName>
    <definedName name="Нсстр">'[13]Лист опроса'!$B$32</definedName>
    <definedName name="о" localSheetId="16">#REF!</definedName>
    <definedName name="о">#REF!</definedName>
    <definedName name="о_1">#REF!</definedName>
    <definedName name="_xlnm.Print_Area" localSheetId="6">'Cводная смета ПИР'!$A$1:$G$36</definedName>
    <definedName name="_xlnm.Print_Area" localSheetId="15">Археология!$A$1:$H$29</definedName>
    <definedName name="_xlnm.Print_Area" localSheetId="18">'ВОП '!$A$1:$G$26</definedName>
    <definedName name="_xlnm.Print_Area" localSheetId="16">'ВОП по форме 3П'!$A$1:$G$33</definedName>
    <definedName name="_xlnm.Print_Area" localSheetId="9">Геодезия!$A$1:$N$84</definedName>
    <definedName name="_xlnm.Print_Area" localSheetId="10">Геология!$A$1:$L$77</definedName>
    <definedName name="_xlnm.Print_Area" localSheetId="11">'Геофизика '!$A$1:$N$37</definedName>
    <definedName name="_xlnm.Print_Area" localSheetId="12">Гидромет!$A$1:$J$34</definedName>
    <definedName name="_xlnm.Print_Area" localSheetId="1">'Календарный план'!$A$1:$X$13</definedName>
    <definedName name="_xlnm.Print_Area" localSheetId="4">НМЦ!$A$1:$E$22</definedName>
    <definedName name="_xlnm.Print_Area" localSheetId="5">НМЦК!$A$1:$H$46</definedName>
    <definedName name="_xlnm.Print_Area" localSheetId="2">Пояснительная!$A$1:$C$23</definedName>
    <definedName name="_xlnm.Print_Area" localSheetId="3">Протокол!$A$1:$K$35</definedName>
    <definedName name="_xlnm.Print_Area" localSheetId="14">Экология!$A$1:$G$78</definedName>
    <definedName name="_xlnm.Print_Area" localSheetId="8">'Экспертиза ПД и ИЗ'!$A$1:$H$21</definedName>
    <definedName name="Область_печати_ИМ" localSheetId="9">Геодезия!$A$1:$J$50</definedName>
    <definedName name="обуч" localSheetId="16" hidden="1">{#N/A,#N/A,TRUE,"Смета на пасс. обор. №1"}</definedName>
    <definedName name="обуч" hidden="1">{#N/A,#N/A,TRUE,"Смета на пасс. обор. №1"}</definedName>
    <definedName name="обуч_1" localSheetId="16" hidden="1">{#N/A,#N/A,TRUE,"Смета на пасс. обор. №1"}</definedName>
    <definedName name="обуч_1" hidden="1">{#N/A,#N/A,TRUE,"Смета на пасс. обор. №1"}</definedName>
    <definedName name="общ_МПА_П">#REF!</definedName>
    <definedName name="ОбъектАдрес">[35]ОбмОбслЗемОд!$A$4</definedName>
    <definedName name="Объекты" localSheetId="16">#REF!</definedName>
    <definedName name="Объекты">#REF!</definedName>
    <definedName name="объем" localSheetId="16">NA()</definedName>
    <definedName name="объем">#N/A</definedName>
    <definedName name="объем___0" localSheetId="16">NA()</definedName>
    <definedName name="объем___0">#REF!</definedName>
    <definedName name="объем___0___0" localSheetId="16">#REF!</definedName>
    <definedName name="объем___0___0">#REF!</definedName>
    <definedName name="объем___0___0___0" localSheetId="16">#REF!</definedName>
    <definedName name="объем___0___0___0">#REF!</definedName>
    <definedName name="объем___0___0___0___0" localSheetId="16">#REF!</definedName>
    <definedName name="объем___0___0___0___0">#REF!</definedName>
    <definedName name="объем___0___0___0___0___0">#REF!</definedName>
    <definedName name="объем___0___0___0___0___0_1">#REF!</definedName>
    <definedName name="объем___0___0___0___0_1">#REF!</definedName>
    <definedName name="объем___0___0___0___1">#REF!</definedName>
    <definedName name="объем___0___0___0___1_1">#REF!</definedName>
    <definedName name="объем___0___0___0___5">#REF!</definedName>
    <definedName name="объем___0___0___0___5_1">#REF!</definedName>
    <definedName name="объем___0___0___0_1">#REF!</definedName>
    <definedName name="объем___0___0___0_1_1">#REF!</definedName>
    <definedName name="объем___0___0___0_1_1_1">#REF!</definedName>
    <definedName name="объем___0___0___0_5">#REF!</definedName>
    <definedName name="объем___0___0___0_5_1">#REF!</definedName>
    <definedName name="объем___0___0___1">#REF!</definedName>
    <definedName name="объем___0___0___1_1">#REF!</definedName>
    <definedName name="объем___0___0___2" localSheetId="16">#REF!</definedName>
    <definedName name="объем___0___0___2">#REF!</definedName>
    <definedName name="объем___0___0___2_1">#REF!</definedName>
    <definedName name="объем___0___0___3" localSheetId="16">#REF!</definedName>
    <definedName name="объем___0___0___3">#REF!</definedName>
    <definedName name="объем___0___0___3_1">#REF!</definedName>
    <definedName name="объем___0___0___4" localSheetId="16">#REF!</definedName>
    <definedName name="объем___0___0___4">#REF!</definedName>
    <definedName name="объем___0___0___4_1">#REF!</definedName>
    <definedName name="объем___0___0___5">#REF!</definedName>
    <definedName name="объем___0___0___5_1">#REF!</definedName>
    <definedName name="объем___0___0_1">#REF!</definedName>
    <definedName name="объем___0___0_1_1">#REF!</definedName>
    <definedName name="объем___0___0_1_1_1">#REF!</definedName>
    <definedName name="объем___0___0_3">#REF!</definedName>
    <definedName name="объем___0___0_3_1">#REF!</definedName>
    <definedName name="объем___0___0_5">#REF!</definedName>
    <definedName name="объем___0___0_5_1">#REF!</definedName>
    <definedName name="объем___0___1" localSheetId="16">#REF!</definedName>
    <definedName name="объем___0___1">#REF!</definedName>
    <definedName name="объем___0___1___0">#REF!</definedName>
    <definedName name="объем___0___1___0_1">#REF!</definedName>
    <definedName name="объем___0___1_1">#REF!</definedName>
    <definedName name="объем___0___10" localSheetId="16">#REF!</definedName>
    <definedName name="объем___0___10">#REF!</definedName>
    <definedName name="объем___0___10_1">#REF!</definedName>
    <definedName name="объем___0___12" localSheetId="16">#REF!</definedName>
    <definedName name="объем___0___12">#REF!</definedName>
    <definedName name="объем___0___2" localSheetId="16">#REF!</definedName>
    <definedName name="объем___0___2">#REF!</definedName>
    <definedName name="объем___0___2___0" localSheetId="16">#REF!</definedName>
    <definedName name="объем___0___2___0">#REF!</definedName>
    <definedName name="объем___0___2___0___0">#REF!</definedName>
    <definedName name="объем___0___2___0___0_1">#REF!</definedName>
    <definedName name="объем___0___2___0_1">#REF!</definedName>
    <definedName name="объем___0___2___5">#REF!</definedName>
    <definedName name="объем___0___2___5_1">#REF!</definedName>
    <definedName name="объем___0___2_1">#REF!</definedName>
    <definedName name="объем___0___2_1_1">#REF!</definedName>
    <definedName name="объем___0___2_1_1_1">#REF!</definedName>
    <definedName name="объем___0___2_3">#REF!</definedName>
    <definedName name="объем___0___2_3_1">#REF!</definedName>
    <definedName name="объем___0___2_5">#REF!</definedName>
    <definedName name="объем___0___2_5_1">#REF!</definedName>
    <definedName name="объем___0___3" localSheetId="16">#REF!</definedName>
    <definedName name="объем___0___3">#REF!</definedName>
    <definedName name="объем___0___3___0">#REF!</definedName>
    <definedName name="объем___0___3___0_1">#REF!</definedName>
    <definedName name="объем___0___3___5">#REF!</definedName>
    <definedName name="объем___0___3___5_1">#REF!</definedName>
    <definedName name="объем___0___3_1">#REF!</definedName>
    <definedName name="объем___0___3_1_1">#REF!</definedName>
    <definedName name="объем___0___3_1_1_1">#REF!</definedName>
    <definedName name="объем___0___3_5">#REF!</definedName>
    <definedName name="объем___0___3_5_1">#REF!</definedName>
    <definedName name="объем___0___4" localSheetId="16">#REF!</definedName>
    <definedName name="объем___0___4">#REF!</definedName>
    <definedName name="объем___0___4___0">#REF!</definedName>
    <definedName name="объем___0___4___0_1">#REF!</definedName>
    <definedName name="объем___0___4___5">#REF!</definedName>
    <definedName name="объем___0___4___5_1">#REF!</definedName>
    <definedName name="объем___0___4_1">#REF!</definedName>
    <definedName name="объем___0___4_1_1">#REF!</definedName>
    <definedName name="объем___0___4_1_1_1">#REF!</definedName>
    <definedName name="объем___0___4_3">#REF!</definedName>
    <definedName name="объем___0___4_3_1">#REF!</definedName>
    <definedName name="объем___0___4_5">#REF!</definedName>
    <definedName name="объем___0___4_5_1">#REF!</definedName>
    <definedName name="объем___0___5" localSheetId="16">#REF!</definedName>
    <definedName name="объем___0___5">#REF!</definedName>
    <definedName name="объем___0___5_1">#REF!</definedName>
    <definedName name="объем___0___6" localSheetId="16">#REF!</definedName>
    <definedName name="объем___0___6">#REF!</definedName>
    <definedName name="объем___0___6_1">#REF!</definedName>
    <definedName name="объем___0___8" localSheetId="16">#REF!</definedName>
    <definedName name="объем___0___8">#REF!</definedName>
    <definedName name="объем___0___8_1">#REF!</definedName>
    <definedName name="объем___0_1">#REF!</definedName>
    <definedName name="объем___0_1_1">#REF!</definedName>
    <definedName name="объем___0_3">#REF!</definedName>
    <definedName name="объем___0_3_1">#REF!</definedName>
    <definedName name="объем___0_5">#REF!</definedName>
    <definedName name="объем___0_5_1">#REF!</definedName>
    <definedName name="объем___1" localSheetId="16">#REF!</definedName>
    <definedName name="объем___1">#REF!</definedName>
    <definedName name="объем___1___0" localSheetId="16">#REF!</definedName>
    <definedName name="объем___1___0">#REF!</definedName>
    <definedName name="объем___1___0___0">#REF!</definedName>
    <definedName name="объем___1___0___0_1">#REF!</definedName>
    <definedName name="объем___1___0_1">#REF!</definedName>
    <definedName name="объем___1___1">#REF!</definedName>
    <definedName name="объем___1___1_1">#REF!</definedName>
    <definedName name="объем___1___5">#REF!</definedName>
    <definedName name="объем___1___5_1">#REF!</definedName>
    <definedName name="объем___1_1">#REF!</definedName>
    <definedName name="объем___1_1_1">#REF!</definedName>
    <definedName name="объем___1_1_1_1">#REF!</definedName>
    <definedName name="объем___1_3">#REF!</definedName>
    <definedName name="объем___1_3_1">#REF!</definedName>
    <definedName name="объем___1_5">#REF!</definedName>
    <definedName name="объем___1_5_1">#REF!</definedName>
    <definedName name="объем___10" localSheetId="16">NA()</definedName>
    <definedName name="объем___10">#REF!</definedName>
    <definedName name="объем___10___0" localSheetId="16">#REF!</definedName>
    <definedName name="объем___10___0">NA()</definedName>
    <definedName name="объем___10___0___0" localSheetId="16">#REF!</definedName>
    <definedName name="объем___10___0___0">#REF!</definedName>
    <definedName name="объем___10___0___0___0">#REF!</definedName>
    <definedName name="объем___10___0___0___0_1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16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16">#REF!</definedName>
    <definedName name="объем___10___1">#REF!</definedName>
    <definedName name="объем___10___10" localSheetId="16">#REF!</definedName>
    <definedName name="объем___10___10">#REF!</definedName>
    <definedName name="объем___10___12" localSheetId="16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>#REF!</definedName>
    <definedName name="объем___10_3_1">#REF!</definedName>
    <definedName name="объем___10_5">#REF!</definedName>
    <definedName name="объем___10_5_1">#REF!</definedName>
    <definedName name="объем___11" localSheetId="16">#REF!</definedName>
    <definedName name="объем___11">#REF!</definedName>
    <definedName name="объем___11___0">NA()</definedName>
    <definedName name="объем___11___10" localSheetId="16">#REF!</definedName>
    <definedName name="объем___11___10">#REF!</definedName>
    <definedName name="объем___11___2" localSheetId="16">#REF!</definedName>
    <definedName name="объем___11___2">#REF!</definedName>
    <definedName name="объем___11___4" localSheetId="16">#REF!</definedName>
    <definedName name="объем___11___4">#REF!</definedName>
    <definedName name="объем___11___6" localSheetId="16">#REF!</definedName>
    <definedName name="объем___11___6">#REF!</definedName>
    <definedName name="объем___11___8" localSheetId="16">#REF!</definedName>
    <definedName name="объем___11___8">#REF!</definedName>
    <definedName name="объем___11_1">#REF!</definedName>
    <definedName name="объем___12">NA()</definedName>
    <definedName name="объем___2" localSheetId="16">#REF!</definedName>
    <definedName name="объем___2">#REF!</definedName>
    <definedName name="объем___2___0" localSheetId="16">#REF!</definedName>
    <definedName name="объем___2___0">#REF!</definedName>
    <definedName name="объем___2___0___0" localSheetId="16">#REF!</definedName>
    <definedName name="объем___2___0___0">#REF!</definedName>
    <definedName name="объем___2___0___0___0" localSheetId="16">#REF!</definedName>
    <definedName name="объем___2___0___0___0">#REF!</definedName>
    <definedName name="объем___2___0___0___0___0">#REF!</definedName>
    <definedName name="объем___2___0___0___0___0_1">#REF!</definedName>
    <definedName name="объем___2___0___0___0_1">#REF!</definedName>
    <definedName name="объем___2___0___0___1">#REF!</definedName>
    <definedName name="объем___2___0___0___1_1">#REF!</definedName>
    <definedName name="объем___2___0___0___5">#REF!</definedName>
    <definedName name="объем___2___0___0___5_1">#REF!</definedName>
    <definedName name="объем___2___0___0_1">#REF!</definedName>
    <definedName name="объем___2___0___0_1_1">#REF!</definedName>
    <definedName name="объем___2___0___0_1_1_1">#REF!</definedName>
    <definedName name="объем___2___0___0_5">#REF!</definedName>
    <definedName name="объем___2___0___0_5_1">#REF!</definedName>
    <definedName name="объем___2___0___1">#REF!</definedName>
    <definedName name="объем___2___0___1_1">#REF!</definedName>
    <definedName name="объем___2___0___5">#REF!</definedName>
    <definedName name="объем___2___0___5_1">#REF!</definedName>
    <definedName name="объем___2___0_1">#REF!</definedName>
    <definedName name="объем___2___0_1_1">#REF!</definedName>
    <definedName name="объем___2___0_1_1_1">#REF!</definedName>
    <definedName name="объем___2___0_3">#REF!</definedName>
    <definedName name="объем___2___0_3_1">#REF!</definedName>
    <definedName name="объем___2___0_5">#REF!</definedName>
    <definedName name="объем___2___0_5_1">#REF!</definedName>
    <definedName name="объем___2___1" localSheetId="16">#REF!</definedName>
    <definedName name="объем___2___1">#REF!</definedName>
    <definedName name="объем___2___1_1">#REF!</definedName>
    <definedName name="объем___2___10" localSheetId="16">#REF!</definedName>
    <definedName name="объем___2___10">#REF!</definedName>
    <definedName name="объем___2___10_1">#REF!</definedName>
    <definedName name="объем___2___12" localSheetId="16">#REF!</definedName>
    <definedName name="объем___2___12">#REF!</definedName>
    <definedName name="объем___2___2" localSheetId="16">#REF!</definedName>
    <definedName name="объем___2___2">#REF!</definedName>
    <definedName name="объем___2___2_1">#REF!</definedName>
    <definedName name="объем___2___3" localSheetId="16">#REF!</definedName>
    <definedName name="объем___2___3">#REF!</definedName>
    <definedName name="объем___2___4" localSheetId="16">#REF!</definedName>
    <definedName name="объем___2___4">#REF!</definedName>
    <definedName name="объем___2___4___0">#REF!</definedName>
    <definedName name="объем___2___4___0_1">#REF!</definedName>
    <definedName name="объем___2___4___5">#REF!</definedName>
    <definedName name="объем___2___4___5_1">#REF!</definedName>
    <definedName name="объем___2___4_1">#REF!</definedName>
    <definedName name="объем___2___4_1_1">#REF!</definedName>
    <definedName name="объем___2___4_1_1_1">#REF!</definedName>
    <definedName name="объем___2___4_3">#REF!</definedName>
    <definedName name="объем___2___4_3_1">#REF!</definedName>
    <definedName name="объем___2___4_5">#REF!</definedName>
    <definedName name="объем___2___4_5_1">#REF!</definedName>
    <definedName name="объем___2___5">#REF!</definedName>
    <definedName name="объем___2___5_1">#REF!</definedName>
    <definedName name="объем___2___6" localSheetId="16">#REF!</definedName>
    <definedName name="объем___2___6">#REF!</definedName>
    <definedName name="объем___2___6_1">#REF!</definedName>
    <definedName name="объем___2___8" localSheetId="16">#REF!</definedName>
    <definedName name="объем___2___8">#REF!</definedName>
    <definedName name="объем___2___8_1">#REF!</definedName>
    <definedName name="объем___2_1">#REF!</definedName>
    <definedName name="объем___2_1_1">#REF!</definedName>
    <definedName name="объем___2_1_1_1">#REF!</definedName>
    <definedName name="объем___2_3">#REF!</definedName>
    <definedName name="объем___2_3_1">#REF!</definedName>
    <definedName name="объем___2_5">#REF!</definedName>
    <definedName name="объем___2_5_1">#REF!</definedName>
    <definedName name="объем___3" localSheetId="16">#REF!</definedName>
    <definedName name="объем___3">#REF!</definedName>
    <definedName name="объем___3___0" localSheetId="16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>#REF!</definedName>
    <definedName name="объем___3___0___5_1">#REF!</definedName>
    <definedName name="объем___3___0_1" localSheetId="16">#REF!</definedName>
    <definedName name="объем___3___0_1">#REF!</definedName>
    <definedName name="объем___3___0_1_1">NA()</definedName>
    <definedName name="объем___3___0_3">#REF!</definedName>
    <definedName name="объем___3___0_3_1">#REF!</definedName>
    <definedName name="объем___3___0_5">#REF!</definedName>
    <definedName name="объем___3___0_5_1">#REF!</definedName>
    <definedName name="объем___3___10" localSheetId="16">#REF!</definedName>
    <definedName name="объем___3___10">#REF!</definedName>
    <definedName name="объем___3___2" localSheetId="16">#REF!</definedName>
    <definedName name="объем___3___2">#REF!</definedName>
    <definedName name="объем___3___2_1">#REF!</definedName>
    <definedName name="объем___3___3" localSheetId="16">#REF!</definedName>
    <definedName name="объем___3___3">#REF!</definedName>
    <definedName name="объем___3___3_1">#REF!</definedName>
    <definedName name="объем___3___4" localSheetId="16">#REF!</definedName>
    <definedName name="объем___3___4">#REF!</definedName>
    <definedName name="объем___3___5">#REF!</definedName>
    <definedName name="объем___3___5_1">#REF!</definedName>
    <definedName name="объем___3___6" localSheetId="16">#REF!</definedName>
    <definedName name="объем___3___6">#REF!</definedName>
    <definedName name="объем___3___8" localSheetId="16">#REF!</definedName>
    <definedName name="объем___3___8">#REF!</definedName>
    <definedName name="объем___3_1">#REF!</definedName>
    <definedName name="объем___3_1_1">#REF!</definedName>
    <definedName name="объем___3_1_1_1">#REF!</definedName>
    <definedName name="объем___3_3">NA()</definedName>
    <definedName name="объем___3_5">#REF!</definedName>
    <definedName name="объем___3_5_1">#REF!</definedName>
    <definedName name="объем___4" localSheetId="16">#REF!</definedName>
    <definedName name="объем___4">#REF!</definedName>
    <definedName name="объем___4___0" localSheetId="16">#REF!</definedName>
    <definedName name="объем___4___0">NA()</definedName>
    <definedName name="объем___4___0___0" localSheetId="16">#REF!</definedName>
    <definedName name="объем___4___0___0">#REF!</definedName>
    <definedName name="объем___4___0___0___0" localSheetId="16">#REF!</definedName>
    <definedName name="объем___4___0___0___0">#REF!</definedName>
    <definedName name="объем___4___0___0___0___0">#REF!</definedName>
    <definedName name="объем___4___0___0___0___0_1">#REF!</definedName>
    <definedName name="объем___4___0___0___0_1">#REF!</definedName>
    <definedName name="объем___4___0___0___1">#REF!</definedName>
    <definedName name="объем___4___0___0___1_1">#REF!</definedName>
    <definedName name="объем___4___0___0___5">#REF!</definedName>
    <definedName name="объем___4___0___0___5_1">#REF!</definedName>
    <definedName name="объем___4___0___0_1">#REF!</definedName>
    <definedName name="объем___4___0___0_1_1">#REF!</definedName>
    <definedName name="объем___4___0___0_1_1_1">#REF!</definedName>
    <definedName name="объем___4___0___0_5">#REF!</definedName>
    <definedName name="объем___4___0___0_5_1">#REF!</definedName>
    <definedName name="объем___4___0___1">#REF!</definedName>
    <definedName name="объем___4___0___1_1">#REF!</definedName>
    <definedName name="объем___4___0___5">NA()</definedName>
    <definedName name="объем___4___0_1">#REF!</definedName>
    <definedName name="объем___4___0_1_1">#REF!</definedName>
    <definedName name="объем___4___0_1_1_1">#REF!</definedName>
    <definedName name="объем___4___0_3">#REF!</definedName>
    <definedName name="объем___4___0_3_1">#REF!</definedName>
    <definedName name="объем___4___0_5">NA()</definedName>
    <definedName name="объем___4___1">#REF!</definedName>
    <definedName name="объем___4___1_1">#REF!</definedName>
    <definedName name="объем___4___10" localSheetId="16">#REF!</definedName>
    <definedName name="объем___4___10">#REF!</definedName>
    <definedName name="объем___4___10_1">#REF!</definedName>
    <definedName name="объем___4___12" localSheetId="16">#REF!</definedName>
    <definedName name="объем___4___12">#REF!</definedName>
    <definedName name="объем___4___2" localSheetId="16">#REF!</definedName>
    <definedName name="объем___4___2">#REF!</definedName>
    <definedName name="объем___4___2_1">#REF!</definedName>
    <definedName name="объем___4___3" localSheetId="16">#REF!</definedName>
    <definedName name="объем___4___3">#REF!</definedName>
    <definedName name="объем___4___3_1">#REF!</definedName>
    <definedName name="объем___4___4" localSheetId="16">#REF!</definedName>
    <definedName name="объем___4___4">#REF!</definedName>
    <definedName name="объем___4___4_1">#REF!</definedName>
    <definedName name="объем___4___5">#REF!</definedName>
    <definedName name="объем___4___5_1">#REF!</definedName>
    <definedName name="объем___4___6" localSheetId="16">#REF!</definedName>
    <definedName name="объем___4___6">#REF!</definedName>
    <definedName name="объем___4___6_1">#REF!</definedName>
    <definedName name="объем___4___8" localSheetId="16">#REF!</definedName>
    <definedName name="объем___4___8">#REF!</definedName>
    <definedName name="объем___4___8_1">#REF!</definedName>
    <definedName name="объем___4_1">#REF!</definedName>
    <definedName name="объем___4_1_1">#REF!</definedName>
    <definedName name="объем___4_1_1_1">#REF!</definedName>
    <definedName name="объем___4_3">#REF!</definedName>
    <definedName name="объем___4_3_1">#REF!</definedName>
    <definedName name="объем___4_5">#REF!</definedName>
    <definedName name="объем___4_5_1">#REF!</definedName>
    <definedName name="объем___5" localSheetId="16">#REF!</definedName>
    <definedName name="объем___5">NA()</definedName>
    <definedName name="объем___5___0" localSheetId="16">#REF!</definedName>
    <definedName name="объем___5___0">#REF!</definedName>
    <definedName name="объем___5___0___0" localSheetId="16">#REF!</definedName>
    <definedName name="объем___5___0___0">#REF!</definedName>
    <definedName name="объем___5___0___0___0" localSheetId="16">#REF!</definedName>
    <definedName name="объем___5___0___0___0">#REF!</definedName>
    <definedName name="объем___5___0___0___0___0">#REF!</definedName>
    <definedName name="объем___5___0___0___0___0_1">#REF!</definedName>
    <definedName name="объем___5___0___0___0_1">#REF!</definedName>
    <definedName name="объем___5___0___0_1">#REF!</definedName>
    <definedName name="объем___5___0___1">#REF!</definedName>
    <definedName name="объем___5___0___1_1">#REF!</definedName>
    <definedName name="объем___5___0___5">#REF!</definedName>
    <definedName name="объем___5___0___5_1">#REF!</definedName>
    <definedName name="объем___5___0_1">#REF!</definedName>
    <definedName name="объем___5___0_1_1">#REF!</definedName>
    <definedName name="объем___5___0_1_1_1">#REF!</definedName>
    <definedName name="объем___5___0_3">#REF!</definedName>
    <definedName name="объем___5___0_3_1">#REF!</definedName>
    <definedName name="объем___5___0_5">#REF!</definedName>
    <definedName name="объем___5___0_5_1">#REF!</definedName>
    <definedName name="объем___5___1">#REF!</definedName>
    <definedName name="объем___5___1_1">#REF!</definedName>
    <definedName name="объем___5___3">NA()</definedName>
    <definedName name="объем___5___5">NA()</definedName>
    <definedName name="объем___5_1">#REF!</definedName>
    <definedName name="объем___5_1_1">#REF!</definedName>
    <definedName name="объем___5_1_1_1">#REF!</definedName>
    <definedName name="объем___5_3">NA()</definedName>
    <definedName name="объем___5_5">NA()</definedName>
    <definedName name="объем___6" localSheetId="16">#REF!</definedName>
    <definedName name="объем___6">NA()</definedName>
    <definedName name="объем___6___0" localSheetId="16">#REF!</definedName>
    <definedName name="объем___6___0">#REF!</definedName>
    <definedName name="объем___6___0___0" localSheetId="16">#REF!</definedName>
    <definedName name="объем___6___0___0">#REF!</definedName>
    <definedName name="объем___6___0___0___0" localSheetId="16">#REF!</definedName>
    <definedName name="объем___6___0___0___0">#REF!</definedName>
    <definedName name="объем___6___0___0___0___0">#REF!</definedName>
    <definedName name="объем___6___0___0___0___0_1">#REF!</definedName>
    <definedName name="объем___6___0___0___0_1">#REF!</definedName>
    <definedName name="объем___6___0___0_1">#REF!</definedName>
    <definedName name="объем___6___0___1">#REF!</definedName>
    <definedName name="объем___6___0___1_1">#REF!</definedName>
    <definedName name="объем___6___0___5">#REF!</definedName>
    <definedName name="объем___6___0___5_1">#REF!</definedName>
    <definedName name="объем___6___0_1">#REF!</definedName>
    <definedName name="объем___6___0_1_1">#REF!</definedName>
    <definedName name="объем___6___0_1_1_1">#REF!</definedName>
    <definedName name="объем___6___0_3">#REF!</definedName>
    <definedName name="объем___6___0_3_1">#REF!</definedName>
    <definedName name="объем___6___0_5">#REF!</definedName>
    <definedName name="объем___6___0_5_1">#REF!</definedName>
    <definedName name="объем___6___1" localSheetId="16">#REF!</definedName>
    <definedName name="объем___6___1">#REF!</definedName>
    <definedName name="объем___6___10" localSheetId="16">#REF!</definedName>
    <definedName name="объем___6___10">#REF!</definedName>
    <definedName name="объем___6___10_1">#REF!</definedName>
    <definedName name="объем___6___12" localSheetId="16">#REF!</definedName>
    <definedName name="объем___6___12">#REF!</definedName>
    <definedName name="объем___6___2" localSheetId="16">#REF!</definedName>
    <definedName name="объем___6___2">#REF!</definedName>
    <definedName name="объем___6___2_1">#REF!</definedName>
    <definedName name="объем___6___4" localSheetId="16">#REF!</definedName>
    <definedName name="объем___6___4">#REF!</definedName>
    <definedName name="объем___6___4_1">#REF!</definedName>
    <definedName name="объем___6___5">NA()</definedName>
    <definedName name="объем___6___6" localSheetId="16">#REF!</definedName>
    <definedName name="объем___6___6">#REF!</definedName>
    <definedName name="объем___6___6_1">#REF!</definedName>
    <definedName name="объем___6___8" localSheetId="16">#REF!</definedName>
    <definedName name="объем___6___8">#REF!</definedName>
    <definedName name="объем___6___8_1">#REF!</definedName>
    <definedName name="объем___6_1">#REF!</definedName>
    <definedName name="объем___6_1_1">#REF!</definedName>
    <definedName name="объем___6_1_1_1">#REF!</definedName>
    <definedName name="объем___6_3">#REF!</definedName>
    <definedName name="объем___6_3_1">#REF!</definedName>
    <definedName name="объем___6_5">NA()</definedName>
    <definedName name="объем___7" localSheetId="16">#REF!</definedName>
    <definedName name="объем___7">#REF!</definedName>
    <definedName name="объем___7___0" localSheetId="16">#REF!</definedName>
    <definedName name="объем___7___0">#REF!</definedName>
    <definedName name="объем___7___10" localSheetId="16">#REF!</definedName>
    <definedName name="объем___7___10">#REF!</definedName>
    <definedName name="объем___7___2" localSheetId="16">#REF!</definedName>
    <definedName name="объем___7___2">#REF!</definedName>
    <definedName name="объем___7___4" localSheetId="16">#REF!</definedName>
    <definedName name="объем___7___4">#REF!</definedName>
    <definedName name="объем___7___6" localSheetId="16">#REF!</definedName>
    <definedName name="объем___7___6">#REF!</definedName>
    <definedName name="объем___7___8" localSheetId="16">#REF!</definedName>
    <definedName name="объем___7___8">#REF!</definedName>
    <definedName name="объем___7_1">#REF!</definedName>
    <definedName name="объем___8" localSheetId="16">#REF!</definedName>
    <definedName name="объем___8">#REF!</definedName>
    <definedName name="объем___8___0" localSheetId="16">#REF!</definedName>
    <definedName name="объем___8___0">#REF!</definedName>
    <definedName name="объем___8___0___0" localSheetId="16">#REF!</definedName>
    <definedName name="объем___8___0___0">#REF!</definedName>
    <definedName name="объем___8___0___0___0" localSheetId="16">#REF!</definedName>
    <definedName name="объем___8___0___0___0">#REF!</definedName>
    <definedName name="объем___8___0___0___0___0">#REF!</definedName>
    <definedName name="объем___8___0___0___0___0_1">#REF!</definedName>
    <definedName name="объем___8___0___0___0_1">#REF!</definedName>
    <definedName name="объем___8___0___0_1">#REF!</definedName>
    <definedName name="объем___8___0___1">#REF!</definedName>
    <definedName name="объем___8___0___1_1">#REF!</definedName>
    <definedName name="объем___8___0___5">#REF!</definedName>
    <definedName name="объем___8___0___5_1">#REF!</definedName>
    <definedName name="объем___8___0_1">#REF!</definedName>
    <definedName name="объем___8___0_1_1">#REF!</definedName>
    <definedName name="объем___8___0_1_1_1">#REF!</definedName>
    <definedName name="объем___8___0_3">#REF!</definedName>
    <definedName name="объем___8___0_3_1">#REF!</definedName>
    <definedName name="объем___8___0_5">#REF!</definedName>
    <definedName name="объем___8___0_5_1">#REF!</definedName>
    <definedName name="объем___8___1" localSheetId="16">#REF!</definedName>
    <definedName name="объем___8___1">#REF!</definedName>
    <definedName name="объем___8___10" localSheetId="16">#REF!</definedName>
    <definedName name="объем___8___10">#REF!</definedName>
    <definedName name="объем___8___10_1">#REF!</definedName>
    <definedName name="объем___8___12" localSheetId="16">#REF!</definedName>
    <definedName name="объем___8___12">#REF!</definedName>
    <definedName name="объем___8___2" localSheetId="16">#REF!</definedName>
    <definedName name="объем___8___2">#REF!</definedName>
    <definedName name="объем___8___2_1">#REF!</definedName>
    <definedName name="объем___8___4" localSheetId="16">#REF!</definedName>
    <definedName name="объем___8___4">#REF!</definedName>
    <definedName name="объем___8___4_1">#REF!</definedName>
    <definedName name="объем___8___5">#REF!</definedName>
    <definedName name="объем___8___5_1">#REF!</definedName>
    <definedName name="объем___8___6" localSheetId="16">#REF!</definedName>
    <definedName name="объем___8___6">#REF!</definedName>
    <definedName name="объем___8___6_1">#REF!</definedName>
    <definedName name="объем___8___8" localSheetId="16">#REF!</definedName>
    <definedName name="объем___8___8">#REF!</definedName>
    <definedName name="объем___8___8_1">#REF!</definedName>
    <definedName name="объем___8_1">#REF!</definedName>
    <definedName name="объем___8_1_1">#REF!</definedName>
    <definedName name="объем___8_1_1_1">#REF!</definedName>
    <definedName name="объем___8_3">#REF!</definedName>
    <definedName name="объем___8_3_1">#REF!</definedName>
    <definedName name="объем___8_5">#REF!</definedName>
    <definedName name="объем___8_5_1">#REF!</definedName>
    <definedName name="объем___9" localSheetId="16">#REF!</definedName>
    <definedName name="объем___9">#REF!</definedName>
    <definedName name="объем___9___0" localSheetId="16">#REF!</definedName>
    <definedName name="объем___9___0">#REF!</definedName>
    <definedName name="объем___9___0___0" localSheetId="16">#REF!</definedName>
    <definedName name="объем___9___0___0">#REF!</definedName>
    <definedName name="объем___9___0___0___0" localSheetId="16">#REF!</definedName>
    <definedName name="объем___9___0___0___0">#REF!</definedName>
    <definedName name="объем___9___0___0___0___0">#REF!</definedName>
    <definedName name="объем___9___0___0___0___0_1">#REF!</definedName>
    <definedName name="объем___9___0___0___0_1">#REF!</definedName>
    <definedName name="объем___9___0___0_1">#REF!</definedName>
    <definedName name="объем___9___0___5">#REF!</definedName>
    <definedName name="объем___9___0___5_1">#REF!</definedName>
    <definedName name="объем___9___0_1">#REF!</definedName>
    <definedName name="объем___9___0_5">#REF!</definedName>
    <definedName name="объем___9___0_5_1">#REF!</definedName>
    <definedName name="объем___9___10" localSheetId="16">#REF!</definedName>
    <definedName name="объем___9___10">#REF!</definedName>
    <definedName name="объем___9___2" localSheetId="16">#REF!</definedName>
    <definedName name="объем___9___2">#REF!</definedName>
    <definedName name="объем___9___4" localSheetId="16">#REF!</definedName>
    <definedName name="объем___9___4">#REF!</definedName>
    <definedName name="объем___9___5">#REF!</definedName>
    <definedName name="объем___9___5_1">#REF!</definedName>
    <definedName name="объем___9___6" localSheetId="16">#REF!</definedName>
    <definedName name="объем___9___6">#REF!</definedName>
    <definedName name="объем___9___8" localSheetId="16">#REF!</definedName>
    <definedName name="объем___9___8">#REF!</definedName>
    <definedName name="объем___9_1">#REF!</definedName>
    <definedName name="объем___9_1_1">#REF!</definedName>
    <definedName name="объем___9_1_1_1">#REF!</definedName>
    <definedName name="объем___9_3">#REF!</definedName>
    <definedName name="объем___9_3_1">#REF!</definedName>
    <definedName name="объем___9_5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16">#REF!</definedName>
    <definedName name="объем1">#REF!</definedName>
    <definedName name="ог" localSheetId="16" hidden="1">{#N/A,#N/A,TRUE,"Смета на пасс. обор. №1"}</definedName>
    <definedName name="ог" hidden="1">{#N/A,#N/A,TRUE,"Смета на пасс. обор. №1"}</definedName>
    <definedName name="ог_1" localSheetId="16" hidden="1">{#N/A,#N/A,TRUE,"Смета на пасс. обор. №1"}</definedName>
    <definedName name="ог_1" hidden="1">{#N/A,#N/A,TRUE,"Смета на пасс. обор. №1"}</definedName>
    <definedName name="ок">#REF!</definedName>
    <definedName name="ок_1">#REF!</definedName>
    <definedName name="Окончательно">#REF!</definedName>
    <definedName name="олд" localSheetId="16" hidden="1">{#N/A,#N/A,TRUE,"Смета на пасс. обор. №1"}</definedName>
    <definedName name="олд" hidden="1">{#N/A,#N/A,TRUE,"Смета на пасс. обор. №1"}</definedName>
    <definedName name="олд_1" localSheetId="16" hidden="1">{#N/A,#N/A,TRUE,"Смета на пасс. обор. №1"}</definedName>
    <definedName name="олд_1" hidden="1">{#N/A,#N/A,TRUE,"Смета на пасс. обор. №1"}</definedName>
    <definedName name="олпрол" localSheetId="16">#REF!</definedName>
    <definedName name="олпрол">#REF!</definedName>
    <definedName name="олролрт" localSheetId="16">#REF!</definedName>
    <definedName name="олролрт">#REF!</definedName>
    <definedName name="ОЛЯ" localSheetId="16">#REF!</definedName>
    <definedName name="ОЛЯ">#REF!</definedName>
    <definedName name="ооо" localSheetId="16">#REF!</definedName>
    <definedName name="ооо">#REF!</definedName>
    <definedName name="ООО_НИИПРИИ___Севзапинжтехнология" localSheetId="15">#REF!</definedName>
    <definedName name="ООО_НИИПРИИ___Севзапинжтехнология" localSheetId="18">#REF!</definedName>
    <definedName name="ООО_НИИПРИИ___Севзапинжтехнология" localSheetId="16">#REF!</definedName>
    <definedName name="ООО_НИИПРИИ___Севзапинжтехнология" localSheetId="17">#REF!</definedName>
    <definedName name="ООО_НИИПРИИ___Севзапинжтехнология" localSheetId="13">#REF!</definedName>
    <definedName name="ООО_НИИПРИИ___Севзапинжтехнология">#REF!</definedName>
    <definedName name="оооо" localSheetId="16">#REF!</definedName>
    <definedName name="оооо">#REF!</definedName>
    <definedName name="Опер">[44]Орг!$C$50:$C$86</definedName>
    <definedName name="орп" localSheetId="16">[45]Смета!#REF!</definedName>
    <definedName name="орп" hidden="1">{#N/A,#N/A,TRUE,"Смета на пасс. обор. №1"}</definedName>
    <definedName name="орп_1" localSheetId="16" hidden="1">{#N/A,#N/A,TRUE,"Смета на пасс. обор. №1"}</definedName>
    <definedName name="орп_1" hidden="1">{#N/A,#N/A,TRUE,"Смета на пасс. обор. №1"}</definedName>
    <definedName name="Осн_Камер" localSheetId="16">#REF!</definedName>
    <definedName name="Осн_Камер" localSheetId="17">#REF!</definedName>
    <definedName name="Осн_Камер" localSheetId="13">#REF!</definedName>
    <definedName name="Осн_Камер">#REF!</definedName>
    <definedName name="от" localSheetId="16" hidden="1">{#N/A,#N/A,TRUE,"Смета на пасс. обор. №1"}</definedName>
    <definedName name="от" hidden="1">{#N/A,#N/A,TRUE,"Смета на пасс. обор. №1"}</definedName>
    <definedName name="от_1" localSheetId="16" hidden="1">{#N/A,#N/A,TRUE,"Смета на пасс. обор. №1"}</definedName>
    <definedName name="от_1" hidden="1">{#N/A,#N/A,TRUE,"Смета на пасс. обор. №1"}</definedName>
    <definedName name="Отч_пож">[17]Коэфф!$B$6</definedName>
    <definedName name="Отчет" localSheetId="16">#REF!</definedName>
    <definedName name="Отчет" localSheetId="17">#REF!</definedName>
    <definedName name="Отчет" localSheetId="13">#REF!</definedName>
    <definedName name="Отчет">#REF!</definedName>
    <definedName name="п" localSheetId="16">#REF!</definedName>
    <definedName name="п">#REF!</definedName>
    <definedName name="п_1">#REF!</definedName>
    <definedName name="п1111111" localSheetId="16">#REF!</definedName>
    <definedName name="п1111111" localSheetId="17">#REF!</definedName>
    <definedName name="п1111111" localSheetId="14">#REF!</definedName>
    <definedName name="п1111111">#REF!</definedName>
    <definedName name="п45" localSheetId="16">#REF!</definedName>
    <definedName name="п45">#REF!</definedName>
    <definedName name="ПА3" localSheetId="16">#REF!</definedName>
    <definedName name="ПА3" localSheetId="14">#REF!</definedName>
    <definedName name="ПА3">#REF!</definedName>
    <definedName name="ПА4" localSheetId="16">#REF!</definedName>
    <definedName name="ПА4" localSheetId="14">#REF!</definedName>
    <definedName name="ПА4">#REF!</definedName>
    <definedName name="паша" localSheetId="16">#REF!</definedName>
    <definedName name="паша">#REF!</definedName>
    <definedName name="ПБ" localSheetId="16">#REF!</definedName>
    <definedName name="ПБ">#REF!</definedName>
    <definedName name="ПД" localSheetId="16">#REF!</definedName>
    <definedName name="ПД">#REF!</definedName>
    <definedName name="ПереченьДолжностей">[46]Должности!$A$2:$A$31</definedName>
    <definedName name="ПЗ2" localSheetId="16">#REF!</definedName>
    <definedName name="ПЗ2">#REF!</definedName>
    <definedName name="пионер" localSheetId="15">#REF!</definedName>
    <definedName name="пионер" localSheetId="18">#REF!</definedName>
    <definedName name="пионер" localSheetId="16">#REF!</definedName>
    <definedName name="пионер" localSheetId="17">#REF!</definedName>
    <definedName name="пионер">#REF!</definedName>
    <definedName name="ПИР">#REF!</definedName>
    <definedName name="ПИСС_стац" localSheetId="16">#REF!</definedName>
    <definedName name="ПИСС_стац" localSheetId="17">#REF!</definedName>
    <definedName name="ПИСС_стац">#REF!</definedName>
    <definedName name="ПИСС_эксп" localSheetId="16">#REF!</definedName>
    <definedName name="ПИСС_эксп">#REF!</definedName>
    <definedName name="Пкр">'[13]Лист опроса'!$B$41</definedName>
    <definedName name="план" localSheetId="16">[16]топография!#REF!</definedName>
    <definedName name="план" localSheetId="9">[16]топография!#REF!</definedName>
    <definedName name="план" localSheetId="13">[16]топография!#REF!</definedName>
    <definedName name="План">'[47]Смета 7'!$F$1</definedName>
    <definedName name="Площадь" localSheetId="16">#REF!</definedName>
    <definedName name="Площадь">#REF!</definedName>
    <definedName name="Площадь_1">#REF!</definedName>
    <definedName name="Площадь_нелинейных_объектов" localSheetId="16">#REF!</definedName>
    <definedName name="Площадь_нелинейных_объектов">#REF!</definedName>
    <definedName name="Площадь_нелинейных_объектов_1">#REF!</definedName>
    <definedName name="Площадь_планшетов" localSheetId="16">#REF!</definedName>
    <definedName name="Площадь_планшетов">#REF!</definedName>
    <definedName name="Площадь_планшетов_1">#REF!</definedName>
    <definedName name="пнр" localSheetId="16">#REF!</definedName>
    <definedName name="пнр">#REF!</definedName>
    <definedName name="ПодрядДолжн">[35]ОбмОбслЗемОд!$F$67</definedName>
    <definedName name="ПодрядИмя">[35]ОбмОбслЗемОд!$H$69</definedName>
    <definedName name="Подрядчик">[35]ОбмОбслЗемОд!$A$7</definedName>
    <definedName name="Полевые" localSheetId="16">#REF!</definedName>
    <definedName name="Полевые" localSheetId="17">#REF!</definedName>
    <definedName name="Полевые" localSheetId="13">#REF!</definedName>
    <definedName name="Полевые">#REF!</definedName>
    <definedName name="Полно" localSheetId="16">#REF!</definedName>
    <definedName name="Полно">#REF!</definedName>
    <definedName name="попр" localSheetId="16">#REF!</definedName>
    <definedName name="попр">#REF!</definedName>
    <definedName name="Поправочные_коэффициенты_по_письму_Госстроя_от_25.12.90" localSheetId="16">NA()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16">NA()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16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16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16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16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16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16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16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16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16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16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16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16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16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16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16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16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16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16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16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16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16">NA()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 localSheetId="16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16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16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16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16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16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16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16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16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16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16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16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16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16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16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16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16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16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16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16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16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16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16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16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16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16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 localSheetId="16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16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16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16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16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16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16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1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16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 localSheetId="16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16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16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16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16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16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16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16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16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16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16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16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16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16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 localSheetId="16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16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16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16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 localSheetId="16">#REF!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16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16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16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16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16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16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16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16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16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16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16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16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16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16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16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16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1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16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16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16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16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16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16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16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16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16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16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16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16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16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16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16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16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16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16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16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1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16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16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 localSheetId="16">NA()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6" hidden="1">{#N/A,#N/A,TRUE,"Смета на пасс. обор. №1"}</definedName>
    <definedName name="пор" hidden="1">{#N/A,#N/A,TRUE,"Смета на пасс. обор. №1"}</definedName>
    <definedName name="пор_1" localSheetId="16" hidden="1">{#N/A,#N/A,TRUE,"Смета на пасс. обор. №1"}</definedName>
    <definedName name="пор_1" hidden="1">{#N/A,#N/A,TRUE,"Смета на пасс. обор. №1"}</definedName>
    <definedName name="пояснит." localSheetId="16">#REF!</definedName>
    <definedName name="пояснит.">#REF!</definedName>
    <definedName name="ппп" localSheetId="16">#REF!</definedName>
    <definedName name="ппп">#REF!</definedName>
    <definedName name="пппп" localSheetId="15">#REF!</definedName>
    <definedName name="пппп" localSheetId="18">#REF!</definedName>
    <definedName name="пппп" localSheetId="16">#REF!</definedName>
    <definedName name="пппп" localSheetId="11">#REF!</definedName>
    <definedName name="пппп" localSheetId="17">#REF!</definedName>
    <definedName name="пппп" localSheetId="13">#REF!</definedName>
    <definedName name="пппп">#REF!</definedName>
    <definedName name="пр" localSheetId="16">[16]топография!#REF!</definedName>
    <definedName name="пр" localSheetId="17">[16]топография!#REF!</definedName>
    <definedName name="пр" localSheetId="13">[16]топография!#REF!</definedName>
    <definedName name="пр">[16]топография!#REF!</definedName>
    <definedName name="про" localSheetId="16" hidden="1">{#N/A,#N/A,TRUE,"Смета на пасс. обор. №1"}</definedName>
    <definedName name="про" hidden="1">{#N/A,#N/A,TRUE,"Смета на пасс. обор. №1"}</definedName>
    <definedName name="про_1" localSheetId="16" hidden="1">{#N/A,#N/A,TRUE,"Смета на пасс. обор. №1"}</definedName>
    <definedName name="про_1" hidden="1">{#N/A,#N/A,TRUE,"Смета на пасс. обор. №1"}</definedName>
    <definedName name="пробная" localSheetId="15">#REF!</definedName>
    <definedName name="пробная" localSheetId="18">#REF!</definedName>
    <definedName name="пробная" localSheetId="16">#REF!</definedName>
    <definedName name="пробная" localSheetId="9">#REF!</definedName>
    <definedName name="пробная" localSheetId="11">#REF!</definedName>
    <definedName name="пробная" localSheetId="17">#REF!</definedName>
    <definedName name="пробная" localSheetId="13">#REF!</definedName>
    <definedName name="пробная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8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6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3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16">#REF!</definedName>
    <definedName name="Проектные2" localSheetId="13">#REF!</definedName>
    <definedName name="Проектные2">#REF!</definedName>
    <definedName name="прол" localSheetId="16" hidden="1">{#N/A,#N/A,TRUE,"Смета на пасс. обор. №1"}</definedName>
    <definedName name="прол" hidden="1">{#N/A,#N/A,TRUE,"Смета на пасс. обор. №1"}</definedName>
    <definedName name="пролдж" localSheetId="16" hidden="1">{#N/A,#N/A,TRUE,"Смета на пасс. обор. №1"}</definedName>
    <definedName name="пролдж" hidden="1">{#N/A,#N/A,TRUE,"Смета на пасс. обор. №1"}</definedName>
    <definedName name="пролдж_1" localSheetId="16" hidden="1">{#N/A,#N/A,TRUE,"Смета на пасс. обор. №1"}</definedName>
    <definedName name="пролдж_1" hidden="1">{#N/A,#N/A,TRUE,"Смета на пасс. обор. №1"}</definedName>
    <definedName name="промбез" localSheetId="16">[48]топография!#REF!</definedName>
    <definedName name="промбез">[48]топография!#REF!</definedName>
    <definedName name="Промбезоп" localSheetId="16">#REF!</definedName>
    <definedName name="Промбезоп">#REF!</definedName>
    <definedName name="Прот">'[13]Лист опроса'!$B$6</definedName>
    <definedName name="протоколРМВК">#REF!</definedName>
    <definedName name="пуск" localSheetId="16">#REF!</definedName>
    <definedName name="пуск">#REF!</definedName>
    <definedName name="р" localSheetId="16">#REF!</definedName>
    <definedName name="р">#REF!</definedName>
    <definedName name="Расчёт1">'[49]Смета 7'!$F$1</definedName>
    <definedName name="ргл" localSheetId="16">#REF!</definedName>
    <definedName name="ргл">#REF!</definedName>
    <definedName name="РД" localSheetId="16">#REF!</definedName>
    <definedName name="РД">#REF!</definedName>
    <definedName name="рек" localSheetId="15">#REF!</definedName>
    <definedName name="рек" localSheetId="18">#REF!</definedName>
    <definedName name="рек" localSheetId="16">#REF!</definedName>
    <definedName name="рек" localSheetId="17">#REF!</definedName>
    <definedName name="рек" localSheetId="13">#REF!</definedName>
    <definedName name="рек">#REF!</definedName>
    <definedName name="рига">'[50]СметаСводная снег'!$E$7</definedName>
    <definedName name="рл" localSheetId="16">[6]топография!#REF!</definedName>
    <definedName name="рл">[6]топография!#REF!</definedName>
    <definedName name="рол" localSheetId="16" hidden="1">{#N/A,#N/A,TRUE,"Смета на пасс. обор. №1"}</definedName>
    <definedName name="рол" hidden="1">{#N/A,#N/A,TRUE,"Смета на пасс. обор. №1"}</definedName>
    <definedName name="рол_1" localSheetId="16" hidden="1">{#N/A,#N/A,TRUE,"Смета на пасс. обор. №1"}</definedName>
    <definedName name="рол_1" hidden="1">{#N/A,#N/A,TRUE,"Смета на пасс. обор. №1"}</definedName>
    <definedName name="роло" localSheetId="16">#REF!</definedName>
    <definedName name="роло">#REF!</definedName>
    <definedName name="ропгнлпеглн" localSheetId="16">#REF!</definedName>
    <definedName name="ропгнлпеглн">#REF!</definedName>
    <definedName name="рот" localSheetId="16">#REF!</definedName>
    <definedName name="рот">#REF!</definedName>
    <definedName name="рпв" localSheetId="16">#REF!</definedName>
    <definedName name="рпв">#REF!</definedName>
    <definedName name="рр" localSheetId="16" hidden="1">{#N/A,#N/A,TRUE,"Смета на пасс. обор. №1"}</definedName>
    <definedName name="рр" hidden="1">{#N/A,#N/A,TRUE,"Смета на пасс. обор. №1"}</definedName>
    <definedName name="рр_1" localSheetId="16" hidden="1">{#N/A,#N/A,TRUE,"Смета на пасс. обор. №1"}</definedName>
    <definedName name="рр_1" hidden="1">{#N/A,#N/A,TRUE,"Смета на пасс. обор. №1"}</definedName>
    <definedName name="РРК" localSheetId="16">#REF!</definedName>
    <definedName name="РРК" localSheetId="17">#REF!</definedName>
    <definedName name="РРК" localSheetId="13">#REF!</definedName>
    <definedName name="РРК">#REF!</definedName>
    <definedName name="РСЛ" localSheetId="16">#REF!</definedName>
    <definedName name="РСЛ" localSheetId="17">#REF!</definedName>
    <definedName name="РСЛ" localSheetId="13">#REF!</definedName>
    <definedName name="РСЛ">#REF!</definedName>
    <definedName name="Руководитель" localSheetId="16">#REF!</definedName>
    <definedName name="Руководитель">#REF!</definedName>
    <definedName name="Руководитель_1">#REF!</definedName>
    <definedName name="С" localSheetId="15" hidden="1">{#N/A,#N/A,FALSE,"Шаблон_Спец1"}</definedName>
    <definedName name="С" localSheetId="18" hidden="1">{#N/A,#N/A,FALSE,"Шаблон_Спец1"}</definedName>
    <definedName name="С" localSheetId="16" hidden="1">{#N/A,#N/A,FALSE,"Шаблон_Спец1"}</definedName>
    <definedName name="С" localSheetId="12" hidden="1">{#N/A,#N/A,FALSE,"Шаблон_Спец1"}</definedName>
    <definedName name="С" localSheetId="17" hidden="1">{#N/A,#N/A,FALSE,"Шаблон_Спец1"}</definedName>
    <definedName name="С" localSheetId="13" hidden="1">{#N/A,#N/A,FALSE,"Шаблон_Спец1"}</definedName>
    <definedName name="С" hidden="1">{#N/A,#N/A,FALSE,"Шаблон_Спец1"}</definedName>
    <definedName name="с_1" localSheetId="16" hidden="1">{#N/A,#N/A,TRUE,"Смета на пасс. обор. №1"}</definedName>
    <definedName name="с_1" hidden="1">{#N/A,#N/A,TRUE,"Смета на пасс. обор. №1"}</definedName>
    <definedName name="с1" localSheetId="15">#REF!</definedName>
    <definedName name="с1" localSheetId="18">#REF!</definedName>
    <definedName name="с1" localSheetId="16">#REF!</definedName>
    <definedName name="с1">#REF!</definedName>
    <definedName name="с10" localSheetId="15">#REF!</definedName>
    <definedName name="с10" localSheetId="18">#REF!</definedName>
    <definedName name="с10" localSheetId="16">#REF!</definedName>
    <definedName name="с10">#REF!</definedName>
    <definedName name="с2" localSheetId="15">#REF!</definedName>
    <definedName name="с2" localSheetId="18">#REF!</definedName>
    <definedName name="с2" localSheetId="16">#REF!</definedName>
    <definedName name="с2">#REF!</definedName>
    <definedName name="с3" localSheetId="15">#REF!</definedName>
    <definedName name="с3" localSheetId="18">#REF!</definedName>
    <definedName name="с3" localSheetId="16">#REF!</definedName>
    <definedName name="с3">#REF!</definedName>
    <definedName name="с4" localSheetId="15">#REF!</definedName>
    <definedName name="с4" localSheetId="18">#REF!</definedName>
    <definedName name="с4" localSheetId="16">#REF!</definedName>
    <definedName name="с4">#REF!</definedName>
    <definedName name="с5" localSheetId="15">#REF!</definedName>
    <definedName name="с5" localSheetId="18">#REF!</definedName>
    <definedName name="с5" localSheetId="16">#REF!</definedName>
    <definedName name="с5">#REF!</definedName>
    <definedName name="с6" localSheetId="15">#REF!</definedName>
    <definedName name="с6" localSheetId="18">#REF!</definedName>
    <definedName name="с6" localSheetId="16">#REF!</definedName>
    <definedName name="с6">#REF!</definedName>
    <definedName name="с7" localSheetId="15">#REF!</definedName>
    <definedName name="с7" localSheetId="18">#REF!</definedName>
    <definedName name="с7" localSheetId="16">#REF!</definedName>
    <definedName name="с7">#REF!</definedName>
    <definedName name="с8" localSheetId="15">#REF!</definedName>
    <definedName name="с8" localSheetId="18">#REF!</definedName>
    <definedName name="с8" localSheetId="16">#REF!</definedName>
    <definedName name="с8">#REF!</definedName>
    <definedName name="с9" localSheetId="15">#REF!</definedName>
    <definedName name="с9" localSheetId="18">#REF!</definedName>
    <definedName name="с9" localSheetId="16">#REF!</definedName>
    <definedName name="с9">#REF!</definedName>
    <definedName name="сам" localSheetId="16" hidden="1">{#N/A,#N/A,TRUE,"Смета на пасс. обор. №1"}</definedName>
    <definedName name="сам" hidden="1">{#N/A,#N/A,TRUE,"Смета на пасс. обор. №1"}</definedName>
    <definedName name="сам_1" localSheetId="16" hidden="1">{#N/A,#N/A,TRUE,"Смета на пасс. обор. №1"}</definedName>
    <definedName name="сам_1" hidden="1">{#N/A,#N/A,TRUE,"Смета на пасс. обор. №1"}</definedName>
    <definedName name="СВ1" localSheetId="16">#REF!</definedName>
    <definedName name="СВ1" localSheetId="17">#REF!</definedName>
    <definedName name="СВ1" localSheetId="14">#REF!</definedName>
    <definedName name="СВ1">#REF!</definedName>
    <definedName name="Свод1" localSheetId="16">#REF!</definedName>
    <definedName name="свод1" localSheetId="9">[51]топография!#REF!</definedName>
    <definedName name="Свод1" localSheetId="17">#REF!</definedName>
    <definedName name="свод1" localSheetId="13">[51]топография!#REF!</definedName>
    <definedName name="Свод1" localSheetId="14">#REF!</definedName>
    <definedName name="Свод1">#REF!</definedName>
    <definedName name="Сводная" localSheetId="16">#REF!</definedName>
    <definedName name="Сводная" localSheetId="17">#REF!</definedName>
    <definedName name="Сводная" localSheetId="13">#REF!</definedName>
    <definedName name="Сводная">#REF!</definedName>
    <definedName name="Сводная_новая1" localSheetId="16">#REF!</definedName>
    <definedName name="Сводная_новая1" localSheetId="17">#REF!</definedName>
    <definedName name="Сводная_новая1" localSheetId="13">#REF!</definedName>
    <definedName name="Сводная_новая1">#REF!</definedName>
    <definedName name="Сводная1" localSheetId="16">#REF!</definedName>
    <definedName name="Сводная1">#REF!</definedName>
    <definedName name="Сводно_сметный_расчет" localSheetId="16">#REF!</definedName>
    <definedName name="Сводно_сметный_расчет">#REF!</definedName>
    <definedName name="Сводно_сметный_расчет_49" localSheetId="16">#REF!</definedName>
    <definedName name="Сводно_сметный_расчет_49">#REF!</definedName>
    <definedName name="Сводно_сметный_расчет_50" localSheetId="16">#REF!</definedName>
    <definedName name="Сводно_сметный_расчет_50">#REF!</definedName>
    <definedName name="Сводно_сметный_расчет_51" localSheetId="16">#REF!</definedName>
    <definedName name="Сводно_сметный_расчет_51">#REF!</definedName>
    <definedName name="Сводно_сметный_расчет_52" localSheetId="16">#REF!</definedName>
    <definedName name="Сводно_сметный_расчет_52">#REF!</definedName>
    <definedName name="Сводно_сметный_расчет_53" localSheetId="16">#REF!</definedName>
    <definedName name="Сводно_сметный_расчет_53">#REF!</definedName>
    <definedName name="Сводно_сметный_расчет_54" localSheetId="16">#REF!</definedName>
    <definedName name="Сводно_сметный_расчет_54">#REF!</definedName>
    <definedName name="сврд" localSheetId="16">[51]топография!#REF!</definedName>
    <definedName name="сврд">[51]топография!#REF!</definedName>
    <definedName name="СВсм">[14]Вспомогательный!$D$36</definedName>
    <definedName name="сев" localSheetId="15">#REF!</definedName>
    <definedName name="сев" localSheetId="18">#REF!</definedName>
    <definedName name="сев" localSheetId="16">#REF!</definedName>
    <definedName name="сев" localSheetId="17">#REF!</definedName>
    <definedName name="сев" localSheetId="13">#REF!</definedName>
    <definedName name="сев">#REF!</definedName>
    <definedName name="Север" localSheetId="16">#REF!</definedName>
    <definedName name="Север" localSheetId="17">#REF!</definedName>
    <definedName name="Север" localSheetId="13">#REF!</definedName>
    <definedName name="Север">#REF!</definedName>
    <definedName name="Семь">#REF!</definedName>
    <definedName name="СМ" localSheetId="16">#REF!</definedName>
    <definedName name="СМ">#REF!</definedName>
    <definedName name="см.расч.Ставрополь" localSheetId="16">#REF!</definedName>
    <definedName name="см.расч.Ставрополь">#REF!</definedName>
    <definedName name="см.расч.Ставрополь_1" localSheetId="16">#REF!</definedName>
    <definedName name="см.расч.Ставрополь_1">#REF!</definedName>
    <definedName name="см.расч.Ставрополь_2" localSheetId="16">#REF!</definedName>
    <definedName name="см.расч.Ставрополь_2">#REF!</definedName>
    <definedName name="см.расч.Ставрополь_22" localSheetId="16">#REF!</definedName>
    <definedName name="см.расч.Ставрополь_22">#REF!</definedName>
    <definedName name="см.расч.Ставрополь_49" localSheetId="16">#REF!</definedName>
    <definedName name="см.расч.Ставрополь_49">#REF!</definedName>
    <definedName name="см.расч.Ставрополь_5" localSheetId="16">#REF!</definedName>
    <definedName name="см.расч.Ставрополь_5">#REF!</definedName>
    <definedName name="см.расч.Ставрополь_50" localSheetId="16">#REF!</definedName>
    <definedName name="см.расч.Ставрополь_50">#REF!</definedName>
    <definedName name="см.расч.Ставрополь_51" localSheetId="16">#REF!</definedName>
    <definedName name="см.расч.Ставрополь_51">#REF!</definedName>
    <definedName name="см.расч.Ставрополь_52" localSheetId="16">#REF!</definedName>
    <definedName name="см.расч.Ставрополь_52">#REF!</definedName>
    <definedName name="см.расч.Ставрополь_53" localSheetId="16">#REF!</definedName>
    <definedName name="см.расч.Ставрополь_53">#REF!</definedName>
    <definedName name="см.расч.Ставрополь_54" localSheetId="16">#REF!</definedName>
    <definedName name="см.расч.Ставрополь_54">#REF!</definedName>
    <definedName name="см.расчетАстрахань" localSheetId="16">#REF!</definedName>
    <definedName name="см.расчетАстрахань">#REF!</definedName>
    <definedName name="см.расчетАстрахань_1" localSheetId="16">#REF!</definedName>
    <definedName name="см.расчетАстрахань_1">#REF!</definedName>
    <definedName name="см.расчетАстрахань_2" localSheetId="16">#REF!</definedName>
    <definedName name="см.расчетАстрахань_2">#REF!</definedName>
    <definedName name="см.расчетАстрахань_22" localSheetId="16">#REF!</definedName>
    <definedName name="см.расчетАстрахань_22">#REF!</definedName>
    <definedName name="см.расчетАстрахань_49" localSheetId="16">#REF!</definedName>
    <definedName name="см.расчетАстрахань_49">#REF!</definedName>
    <definedName name="см.расчетАстрахань_5" localSheetId="16">#REF!</definedName>
    <definedName name="см.расчетАстрахань_5">#REF!</definedName>
    <definedName name="см.расчетАстрахань_50" localSheetId="16">#REF!</definedName>
    <definedName name="см.расчетАстрахань_50">#REF!</definedName>
    <definedName name="см.расчетАстрахань_51" localSheetId="16">#REF!</definedName>
    <definedName name="см.расчетАстрахань_51">#REF!</definedName>
    <definedName name="см.расчетАстрахань_52" localSheetId="16">#REF!</definedName>
    <definedName name="см.расчетАстрахань_52">#REF!</definedName>
    <definedName name="см.расчетАстрахань_53" localSheetId="16">#REF!</definedName>
    <definedName name="см.расчетАстрахань_53">#REF!</definedName>
    <definedName name="см.расчетАстрахань_54" localSheetId="16">#REF!</definedName>
    <definedName name="см.расчетАстрахань_54">#REF!</definedName>
    <definedName name="см.расчетМахачкала" localSheetId="16">#REF!</definedName>
    <definedName name="см.расчетМахачкала">#REF!</definedName>
    <definedName name="см.расчетМахачкала_1" localSheetId="16">#REF!</definedName>
    <definedName name="см.расчетМахачкала_1">#REF!</definedName>
    <definedName name="см.расчетМахачкала_2" localSheetId="16">#REF!</definedName>
    <definedName name="см.расчетМахачкала_2">#REF!</definedName>
    <definedName name="см.расчетМахачкала_22" localSheetId="16">#REF!</definedName>
    <definedName name="см.расчетМахачкала_22">#REF!</definedName>
    <definedName name="см.расчетМахачкала_49" localSheetId="16">#REF!</definedName>
    <definedName name="см.расчетМахачкала_49">#REF!</definedName>
    <definedName name="см.расчетМахачкала_5" localSheetId="16">#REF!</definedName>
    <definedName name="см.расчетМахачкала_5">#REF!</definedName>
    <definedName name="см.расчетМахачкала_50" localSheetId="16">#REF!</definedName>
    <definedName name="см.расчетМахачкала_50">#REF!</definedName>
    <definedName name="см.расчетМахачкала_51" localSheetId="16">#REF!</definedName>
    <definedName name="см.расчетМахачкала_51">#REF!</definedName>
    <definedName name="см.расчетМахачкала_52" localSheetId="16">#REF!</definedName>
    <definedName name="см.расчетМахачкала_52">#REF!</definedName>
    <definedName name="см.расчетМахачкала_53" localSheetId="16">#REF!</definedName>
    <definedName name="см.расчетМахачкала_53">#REF!</definedName>
    <definedName name="см.расчетМахачкала_54" localSheetId="16">#REF!</definedName>
    <definedName name="см.расчетМахачкала_54">#REF!</definedName>
    <definedName name="см.расчетН.Новгород" localSheetId="16">#REF!</definedName>
    <definedName name="см.расчетН.Новгород">#REF!</definedName>
    <definedName name="см.расчетН.Новгород_1" localSheetId="16">#REF!</definedName>
    <definedName name="см.расчетН.Новгород_1">#REF!</definedName>
    <definedName name="см.расчетН.Новгород_2" localSheetId="16">#REF!</definedName>
    <definedName name="см.расчетН.Новгород_2">#REF!</definedName>
    <definedName name="см.расчетН.Новгород_22" localSheetId="16">#REF!</definedName>
    <definedName name="см.расчетН.Новгород_22">#REF!</definedName>
    <definedName name="см.расчетН.Новгород_49" localSheetId="16">#REF!</definedName>
    <definedName name="см.расчетН.Новгород_49">#REF!</definedName>
    <definedName name="см.расчетН.Новгород_5" localSheetId="16">#REF!</definedName>
    <definedName name="см.расчетН.Новгород_5">#REF!</definedName>
    <definedName name="см.расчетН.Новгород_50" localSheetId="16">#REF!</definedName>
    <definedName name="см.расчетН.Новгород_50">#REF!</definedName>
    <definedName name="см.расчетН.Новгород_51" localSheetId="16">#REF!</definedName>
    <definedName name="см.расчетН.Новгород_51">#REF!</definedName>
    <definedName name="см.расчетН.Новгород_52" localSheetId="16">#REF!</definedName>
    <definedName name="см.расчетН.Новгород_52">#REF!</definedName>
    <definedName name="см.расчетН.Новгород_53" localSheetId="16">#REF!</definedName>
    <definedName name="см.расчетН.Новгород_53">#REF!</definedName>
    <definedName name="см.расчетН.Новгород_54" localSheetId="16">#REF!</definedName>
    <definedName name="см.расчетН.Новгород_54">#REF!</definedName>
    <definedName name="см_1">#REF!</definedName>
    <definedName name="см_конк" localSheetId="15">#REF!</definedName>
    <definedName name="см_конк" localSheetId="18">#REF!</definedName>
    <definedName name="см_конк" localSheetId="16">#REF!</definedName>
    <definedName name="см_конк" localSheetId="13">#REF!</definedName>
    <definedName name="см_конк">#REF!</definedName>
    <definedName name="См6">'[52]Смета 7'!$F$1</definedName>
    <definedName name="Смет" localSheetId="16" hidden="1">{#N/A,#N/A,TRUE,"Смета на пасс. обор. №1"}</definedName>
    <definedName name="Смет" hidden="1">{#N/A,#N/A,TRUE,"Смета на пасс. обор. №1"}</definedName>
    <definedName name="Смет_1" localSheetId="16" hidden="1">{#N/A,#N/A,TRUE,"Смета на пасс. обор. №1"}</definedName>
    <definedName name="Смет_1" hidden="1">{#N/A,#N/A,TRUE,"Смета на пасс. обор. №1"}</definedName>
    <definedName name="смета" localSheetId="16">#REF!</definedName>
    <definedName name="смета" hidden="1">{#N/A,#N/A,TRUE,"Смета на пасс. обор. №1"}</definedName>
    <definedName name="смета_1" localSheetId="16" hidden="1">{#N/A,#N/A,TRUE,"Смета на пасс. обор. №1"}</definedName>
    <definedName name="смета_1" hidden="1">{#N/A,#N/A,TRUE,"Смета на пасс. обор. №1"}</definedName>
    <definedName name="Смета_2">'[49]Смета 7'!$F$1</definedName>
    <definedName name="смета1" localSheetId="16">#REF!</definedName>
    <definedName name="смета1">#REF!</definedName>
    <definedName name="Смета11">'[53]Смета 7'!$F$1</definedName>
    <definedName name="Смета21">'[54]Смета 7'!$F$1</definedName>
    <definedName name="Смета3">[14]Вспомогательный!$D$78</definedName>
    <definedName name="сми" localSheetId="16">#REF!</definedName>
    <definedName name="сми">#REF!</definedName>
    <definedName name="Согласование" localSheetId="16">#REF!</definedName>
    <definedName name="Согласование">#REF!</definedName>
    <definedName name="Согласование_1">#REF!</definedName>
    <definedName name="содерж." localSheetId="16">#REF!</definedName>
    <definedName name="содерж.">#REF!</definedName>
    <definedName name="Содерж_Осн_Базы" localSheetId="16">#REF!</definedName>
    <definedName name="Содерж_Осн_Базы" localSheetId="17">#REF!</definedName>
    <definedName name="Содерж_Осн_Базы" localSheetId="13">#REF!</definedName>
    <definedName name="Содерж_Осн_Базы">#REF!</definedName>
    <definedName name="Составитель" localSheetId="16">#REF!</definedName>
    <definedName name="Составитель">#REF!</definedName>
    <definedName name="Составитель_1">#REF!</definedName>
    <definedName name="сп1" localSheetId="15">#REF!</definedName>
    <definedName name="сп1" localSheetId="18">#REF!</definedName>
    <definedName name="сп1" localSheetId="16">#REF!</definedName>
    <definedName name="сп1" localSheetId="13">#REF!</definedName>
    <definedName name="сп1">#REF!</definedName>
    <definedName name="сп2" localSheetId="15">#REF!</definedName>
    <definedName name="сп2" localSheetId="18">#REF!</definedName>
    <definedName name="сп2" localSheetId="16">#REF!</definedName>
    <definedName name="сп2" localSheetId="13">#REF!</definedName>
    <definedName name="сп2">#REF!</definedName>
    <definedName name="сс" localSheetId="16" hidden="1">{#N/A,#N/A,TRUE,"Смета на пасс. обор. №1"}</definedName>
    <definedName name="сс" hidden="1">{#N/A,#N/A,TRUE,"Смета на пасс. обор. №1"}</definedName>
    <definedName name="сс_1" localSheetId="16" hidden="1">{#N/A,#N/A,TRUE,"Смета на пасс. обор. №1"}</definedName>
    <definedName name="сс_1" hidden="1">{#N/A,#N/A,TRUE,"Смета на пасс. обор. №1"}</definedName>
    <definedName name="ссп" localSheetId="16" hidden="1">{#N/A,#N/A,TRUE,"Смета на пасс. обор. №1"}</definedName>
    <definedName name="ссп" hidden="1">{#N/A,#N/A,TRUE,"Смета на пасс. обор. №1"}</definedName>
    <definedName name="ссп_1" localSheetId="16" hidden="1">{#N/A,#N/A,TRUE,"Смета на пасс. обор. №1"}</definedName>
    <definedName name="ссп_1" hidden="1">{#N/A,#N/A,TRUE,"Смета на пасс. обор. №1"}</definedName>
    <definedName name="сср" localSheetId="16">#REF!</definedName>
    <definedName name="ССР">#REF!</definedName>
    <definedName name="ССР_ИИ_Д1_корр" localSheetId="16">#REF!</definedName>
    <definedName name="ССР_ИИ_Д1_корр" localSheetId="17">#REF!</definedName>
    <definedName name="ССР_ИИ_Д1_корр">#REF!</definedName>
    <definedName name="ссс" localSheetId="16">#REF!</definedName>
    <definedName name="ссс">#REF!</definedName>
    <definedName name="ссср">#REF!</definedName>
    <definedName name="ссссс" localSheetId="16" hidden="1">{#N/A,#N/A,TRUE,"Смета на пасс. обор. №1"}</definedName>
    <definedName name="ссссс" hidden="1">{#N/A,#N/A,TRUE,"Смета на пасс. обор. №1"}</definedName>
    <definedName name="ссссс_1" localSheetId="16" hidden="1">{#N/A,#N/A,TRUE,"Смета на пасс. обор. №1"}</definedName>
    <definedName name="ссссс_1" hidden="1">{#N/A,#N/A,TRUE,"Смета на пасс. обор. №1"}</definedName>
    <definedName name="Ставрополь" localSheetId="16">#REF!</definedName>
    <definedName name="Ставрополь">#REF!</definedName>
    <definedName name="Ставрополь_1" localSheetId="16">#REF!</definedName>
    <definedName name="Ставрополь_1">#REF!</definedName>
    <definedName name="Ставрополь_2" localSheetId="16">#REF!</definedName>
    <definedName name="Ставрополь_2">#REF!</definedName>
    <definedName name="Ставрополь_22" localSheetId="16">#REF!</definedName>
    <definedName name="Ставрополь_22">#REF!</definedName>
    <definedName name="Ставрополь_49" localSheetId="16">#REF!</definedName>
    <definedName name="Ставрополь_49">#REF!</definedName>
    <definedName name="Ставрополь_5" localSheetId="16">#REF!</definedName>
    <definedName name="Ставрополь_5">#REF!</definedName>
    <definedName name="Ставрополь_50" localSheetId="16">#REF!</definedName>
    <definedName name="Ставрополь_50">#REF!</definedName>
    <definedName name="Ставрополь_51" localSheetId="16">#REF!</definedName>
    <definedName name="Ставрополь_51">#REF!</definedName>
    <definedName name="Ставрополь_52" localSheetId="16">#REF!</definedName>
    <definedName name="Ставрополь_52">#REF!</definedName>
    <definedName name="Ставрополь_53" localSheetId="16">#REF!</definedName>
    <definedName name="Ставрополь_53">#REF!</definedName>
    <definedName name="Ставрополь_54" localSheetId="16">#REF!</definedName>
    <definedName name="Ставрополь_54">#REF!</definedName>
    <definedName name="Станц10">'[13]Лист опроса'!$B$23</definedName>
    <definedName name="СтОф" localSheetId="16">NA()</definedName>
    <definedName name="СтОф">NA()</definedName>
    <definedName name="СтОф_1">NA()</definedName>
    <definedName name="СтОф_2">NA()</definedName>
    <definedName name="СтПр" localSheetId="16">NA()</definedName>
    <definedName name="СтПр">NA()</definedName>
    <definedName name="СтПр_1">NA()</definedName>
    <definedName name="СтПр_2">NA()</definedName>
    <definedName name="Стр10">'[13]Лист опроса'!$B$24</definedName>
    <definedName name="СтрАУ">'[13]Лист опроса'!$B$12</definedName>
    <definedName name="СтрДУ">'[13]Лист опроса'!$B$11</definedName>
    <definedName name="Стрелки">'[13]Лист опроса'!$B$10</definedName>
    <definedName name="Строительная_полоса" localSheetId="16">#REF!</definedName>
    <definedName name="Строительная_полоса">#REF!</definedName>
    <definedName name="Строительная_полоса_1">#REF!</definedName>
    <definedName name="структ." localSheetId="16">#REF!</definedName>
    <definedName name="структ.">#REF!</definedName>
    <definedName name="Сургут">NA()</definedName>
    <definedName name="сусусу" localSheetId="16" hidden="1">{#N/A,#N/A,TRUE,"Смета на пасс. обор. №1"}</definedName>
    <definedName name="сусусу" hidden="1">{#N/A,#N/A,TRUE,"Смета на пасс. обор. №1"}</definedName>
    <definedName name="сусусу_1" localSheetId="16" hidden="1">{#N/A,#N/A,TRUE,"Смета на пасс. обор. №1"}</definedName>
    <definedName name="сусусу_1" hidden="1">{#N/A,#N/A,TRUE,"Смета на пасс. обор. №1"}</definedName>
    <definedName name="Т5" localSheetId="16">#REF!</definedName>
    <definedName name="Т5" localSheetId="17">#REF!</definedName>
    <definedName name="Т5" localSheetId="13">#REF!</definedName>
    <definedName name="Т5" localSheetId="14">#REF!</definedName>
    <definedName name="Т5">#REF!</definedName>
    <definedName name="Т6" localSheetId="16">#REF!</definedName>
    <definedName name="Т6" localSheetId="17">#REF!</definedName>
    <definedName name="Т6" localSheetId="13">#REF!</definedName>
    <definedName name="Т6">#REF!</definedName>
    <definedName name="тасс" localSheetId="16" hidden="1">{#N/A,#N/A,TRUE,"Смета на пасс. обор. №1"}</definedName>
    <definedName name="тасс" hidden="1">{#N/A,#N/A,TRUE,"Смета на пасс. обор. №1"}</definedName>
    <definedName name="тасс_1" localSheetId="16" hidden="1">{#N/A,#N/A,TRUE,"Смета на пасс. обор. №1"}</definedName>
    <definedName name="тасс_1" hidden="1">{#N/A,#N/A,TRUE,"Смета на пасс. обор. №1"}</definedName>
    <definedName name="ТекДата" localSheetId="16">[55]информация!$B$8</definedName>
    <definedName name="ТекДата">[55]информация!$B$8</definedName>
    <definedName name="ТекДата_1">[56]информация!$B$8</definedName>
    <definedName name="ТекДата_2" localSheetId="16">[57]информация!$B$8</definedName>
    <definedName name="ТекДата_2">[57]информация!$B$8</definedName>
    <definedName name="теодкккккккккккк" localSheetId="16">#REF!</definedName>
    <definedName name="теодкккккккккккк" localSheetId="17">#REF!</definedName>
    <definedName name="теодкккккккккккк" localSheetId="13">#REF!</definedName>
    <definedName name="теодкккккккккккк" localSheetId="14">#REF!</definedName>
    <definedName name="теодкккккккккккк">#REF!</definedName>
    <definedName name="ТолкоМашЛаб" localSheetId="16">[35]СмМашБур!#REF!</definedName>
    <definedName name="ТолкоМашЛаб">[35]СмМашБур!#REF!</definedName>
    <definedName name="ТолькоМашБур" localSheetId="16">[35]СмМашБур!#REF!</definedName>
    <definedName name="ТолькоМашБур">[35]СмМашБур!#REF!</definedName>
    <definedName name="ТолькоРучБур" localSheetId="16">[35]СмРучБур!#REF!</definedName>
    <definedName name="ТолькоРучБур">[35]СмРучБур!#REF!</definedName>
    <definedName name="ТолькоРучЛаб">[35]СмРучБур!$K$39</definedName>
    <definedName name="топ1" localSheetId="16">#REF!</definedName>
    <definedName name="топ1">#REF!</definedName>
    <definedName name="топ2" localSheetId="16">#REF!</definedName>
    <definedName name="топ2">#REF!</definedName>
    <definedName name="топо" localSheetId="16">#REF!</definedName>
    <definedName name="топо">#REF!</definedName>
    <definedName name="топо_1">#REF!</definedName>
    <definedName name="топогр1" localSheetId="16">#REF!</definedName>
    <definedName name="топогр1">#REF!</definedName>
    <definedName name="топограф" localSheetId="16">#REF!</definedName>
    <definedName name="топограф">#REF!</definedName>
    <definedName name="тор" localSheetId="16">#REF!</definedName>
    <definedName name="тор">#REF!</definedName>
    <definedName name="трп" localSheetId="16" hidden="1">{#N/A,#N/A,TRUE,"Смета на пасс. обор. №1"}</definedName>
    <definedName name="трп" hidden="1">{#N/A,#N/A,TRUE,"Смета на пасс. обор. №1"}</definedName>
    <definedName name="трп_1" localSheetId="16" hidden="1">{#N/A,#N/A,TRUE,"Смета на пасс. обор. №1"}</definedName>
    <definedName name="трп_1" hidden="1">{#N/A,#N/A,TRUE,"Смета на пасс. обор. №1"}</definedName>
    <definedName name="ТС1" localSheetId="16">#REF!</definedName>
    <definedName name="ТС1">#REF!</definedName>
    <definedName name="тыс" localSheetId="16">{0,"тысячz";1,"тысячаz";2,"тысячиz";5,"тысячz"}</definedName>
    <definedName name="тыс">{0,"тысячz";1,"тысячаz";2,"тысячиz";5,"тысячz"}</definedName>
    <definedName name="тьбю" localSheetId="16">#REF!</definedName>
    <definedName name="тьбю">#REF!</definedName>
    <definedName name="ТЭО" localSheetId="16">#REF!</definedName>
    <definedName name="ТЭО" localSheetId="17">#REF!</definedName>
    <definedName name="ТЭО">#REF!</definedName>
    <definedName name="ТЭО1" localSheetId="16">#REF!</definedName>
    <definedName name="ТЭО1">#REF!</definedName>
    <definedName name="ТЭО2" localSheetId="16">#REF!</definedName>
    <definedName name="ТЭО2">#REF!</definedName>
    <definedName name="ТЭОДКК" localSheetId="16">#REF!</definedName>
    <definedName name="ТЭОДКК">#REF!</definedName>
    <definedName name="ТЭОДККК" localSheetId="16">#REF!</definedName>
    <definedName name="ТЭОДККК">#REF!</definedName>
    <definedName name="ук" localSheetId="16" hidden="1">{#N/A,#N/A,TRUE,"Смета на пасс. обор. №1"}</definedName>
    <definedName name="ук" hidden="1">{#N/A,#N/A,TRUE,"Смета на пасс. обор. №1"}</definedName>
    <definedName name="ук_1" localSheetId="16" hidden="1">{#N/A,#N/A,TRUE,"Смета на пасс. обор. №1"}</definedName>
    <definedName name="ук_1" hidden="1">{#N/A,#N/A,TRUE,"Смета на пасс. обор. №1"}</definedName>
    <definedName name="уукк" localSheetId="16">#REF!</definedName>
    <definedName name="уукк">#REF!</definedName>
    <definedName name="ууу">#REF!</definedName>
    <definedName name="уцуц" localSheetId="16">#REF!</definedName>
    <definedName name="уцуц">#REF!</definedName>
    <definedName name="Участок" localSheetId="16">#REF!</definedName>
    <definedName name="Участок">#REF!</definedName>
    <definedName name="Участок_1">#REF!</definedName>
    <definedName name="уы" localSheetId="16" hidden="1">{#N/A,#N/A,TRUE,"Смета на пасс. обор. №1"}</definedName>
    <definedName name="уы" hidden="1">{#N/A,#N/A,TRUE,"Смета на пасс. обор. №1"}</definedName>
    <definedName name="уы_1" localSheetId="16" hidden="1">{#N/A,#N/A,TRUE,"Смета на пасс. обор. №1"}</definedName>
    <definedName name="уы_1" hidden="1">{#N/A,#N/A,TRUE,"Смета на пасс. обор. №1"}</definedName>
    <definedName name="ф" localSheetId="16" hidden="1">{#N/A,#N/A,TRUE,"Смета на пасс. обор. №1"}</definedName>
    <definedName name="ф" hidden="1">{#N/A,#N/A,TRUE,"Смета на пасс. обор. №1"}</definedName>
    <definedName name="ф_1" localSheetId="16" hidden="1">{#N/A,#N/A,TRUE,"Смета на пасс. обор. №1"}</definedName>
    <definedName name="ф_1" hidden="1">{#N/A,#N/A,TRUE,"Смета на пасс. обор. №1"}</definedName>
    <definedName name="ффыв" localSheetId="16">#REF!</definedName>
    <definedName name="ффыв">#REF!</definedName>
    <definedName name="фы" localSheetId="16">[16]топография!#REF!</definedName>
    <definedName name="фы">[16]топография!#REF!</definedName>
    <definedName name="фыв" localSheetId="16" hidden="1">{#N/A,#N/A,TRUE,"Смета на пасс. обор. №1"}</definedName>
    <definedName name="фыв" hidden="1">{#N/A,#N/A,TRUE,"Смета на пасс. обор. №1"}</definedName>
    <definedName name="фыв_1" localSheetId="16" hidden="1">{#N/A,#N/A,TRUE,"Смета на пасс. обор. №1"}</definedName>
    <definedName name="фыв_1" hidden="1">{#N/A,#N/A,TRUE,"Смета на пасс. обор. №1"}</definedName>
    <definedName name="хэ" localSheetId="16" hidden="1">{#N/A,#N/A,TRUE,"Смета на пасс. обор. №1"}</definedName>
    <definedName name="хэ" hidden="1">{#N/A,#N/A,TRUE,"Смета на пасс. обор. №1"}</definedName>
    <definedName name="хэ_1" localSheetId="16" hidden="1">{#N/A,#N/A,TRUE,"Смета на пасс. обор. №1"}</definedName>
    <definedName name="хэ_1" hidden="1">{#N/A,#N/A,TRUE,"Смета на пасс. обор. №1"}</definedName>
    <definedName name="цвет" localSheetId="16" hidden="1">{#N/A,#N/A,TRUE,"Смета на пасс. обор. №1"}</definedName>
    <definedName name="цвет" hidden="1">{#N/A,#N/A,TRUE,"Смета на пасс. обор. №1"}</definedName>
    <definedName name="цвет_1" localSheetId="16" hidden="1">{#N/A,#N/A,TRUE,"Смета на пасс. обор. №1"}</definedName>
    <definedName name="цвет_1" hidden="1">{#N/A,#N/A,TRUE,"Смета на пасс. обор. №1"}</definedName>
    <definedName name="цена" localSheetId="16">NA()</definedName>
    <definedName name="цена">#N/A</definedName>
    <definedName name="цена___0" localSheetId="16">NA()</definedName>
    <definedName name="цена___0">#REF!</definedName>
    <definedName name="цена___0___0" localSheetId="16">#REF!</definedName>
    <definedName name="цена___0___0">#REF!</definedName>
    <definedName name="цена___0___0___0" localSheetId="16">#REF!</definedName>
    <definedName name="цена___0___0___0">#REF!</definedName>
    <definedName name="цена___0___0___0___0" localSheetId="16">#REF!</definedName>
    <definedName name="цена___0___0___0___0">#REF!</definedName>
    <definedName name="цена___0___0___0___0___0">#REF!</definedName>
    <definedName name="цена___0___0___0___0___0_1">#REF!</definedName>
    <definedName name="цена___0___0___0___0_1">#REF!</definedName>
    <definedName name="цена___0___0___0___1">#REF!</definedName>
    <definedName name="цена___0___0___0___1_1">#REF!</definedName>
    <definedName name="цена___0___0___0___5">#REF!</definedName>
    <definedName name="цена___0___0___0___5_1">#REF!</definedName>
    <definedName name="цена___0___0___0_1">#REF!</definedName>
    <definedName name="цена___0___0___0_1_1">#REF!</definedName>
    <definedName name="цена___0___0___0_1_1_1">#REF!</definedName>
    <definedName name="цена___0___0___0_5">#REF!</definedName>
    <definedName name="цена___0___0___0_5_1">#REF!</definedName>
    <definedName name="цена___0___0___1">#REF!</definedName>
    <definedName name="цена___0___0___1_1">#REF!</definedName>
    <definedName name="цена___0___0___2" localSheetId="16">#REF!</definedName>
    <definedName name="цена___0___0___2">#REF!</definedName>
    <definedName name="цена___0___0___2_1">#REF!</definedName>
    <definedName name="цена___0___0___3" localSheetId="16">#REF!</definedName>
    <definedName name="цена___0___0___3">#REF!</definedName>
    <definedName name="цена___0___0___3_1">#REF!</definedName>
    <definedName name="цена___0___0___4" localSheetId="16">#REF!</definedName>
    <definedName name="цена___0___0___4">#REF!</definedName>
    <definedName name="цена___0___0___4_1">#REF!</definedName>
    <definedName name="цена___0___0___5">#REF!</definedName>
    <definedName name="цена___0___0___5_1">#REF!</definedName>
    <definedName name="цена___0___0_1">#REF!</definedName>
    <definedName name="цена___0___0_1_1">#REF!</definedName>
    <definedName name="цена___0___0_1_1_1">#REF!</definedName>
    <definedName name="цена___0___0_3">#REF!</definedName>
    <definedName name="цена___0___0_3_1">#REF!</definedName>
    <definedName name="цена___0___0_5">#REF!</definedName>
    <definedName name="цена___0___0_5_1">#REF!</definedName>
    <definedName name="цена___0___1" localSheetId="16">#REF!</definedName>
    <definedName name="цена___0___1">#REF!</definedName>
    <definedName name="цена___0___1___0">#REF!</definedName>
    <definedName name="цена___0___1___0_1">#REF!</definedName>
    <definedName name="цена___0___1_1">#REF!</definedName>
    <definedName name="цена___0___10" localSheetId="16">#REF!</definedName>
    <definedName name="цена___0___10">#REF!</definedName>
    <definedName name="цена___0___10_1">#REF!</definedName>
    <definedName name="цена___0___12" localSheetId="16">#REF!</definedName>
    <definedName name="цена___0___12">#REF!</definedName>
    <definedName name="цена___0___2" localSheetId="16">#REF!</definedName>
    <definedName name="цена___0___2">#REF!</definedName>
    <definedName name="цена___0___2___0" localSheetId="16">#REF!</definedName>
    <definedName name="цена___0___2___0">#REF!</definedName>
    <definedName name="цена___0___2___0___0">#REF!</definedName>
    <definedName name="цена___0___2___0___0_1">#REF!</definedName>
    <definedName name="цена___0___2___0_1">#REF!</definedName>
    <definedName name="цена___0___2___5">#REF!</definedName>
    <definedName name="цена___0___2___5_1">#REF!</definedName>
    <definedName name="цена___0___2_1">#REF!</definedName>
    <definedName name="цена___0___2_1_1">#REF!</definedName>
    <definedName name="цена___0___2_1_1_1">#REF!</definedName>
    <definedName name="цена___0___2_3">#REF!</definedName>
    <definedName name="цена___0___2_3_1">#REF!</definedName>
    <definedName name="цена___0___2_5">#REF!</definedName>
    <definedName name="цена___0___2_5_1">#REF!</definedName>
    <definedName name="цена___0___3" localSheetId="16">#REF!</definedName>
    <definedName name="цена___0___3">#REF!</definedName>
    <definedName name="цена___0___3___0">#REF!</definedName>
    <definedName name="цена___0___3___0_1">#REF!</definedName>
    <definedName name="цена___0___3___5">#REF!</definedName>
    <definedName name="цена___0___3___5_1">#REF!</definedName>
    <definedName name="цена___0___3_1">#REF!</definedName>
    <definedName name="цена___0___3_1_1">#REF!</definedName>
    <definedName name="цена___0___3_1_1_1">#REF!</definedName>
    <definedName name="цена___0___3_5">#REF!</definedName>
    <definedName name="цена___0___3_5_1">#REF!</definedName>
    <definedName name="цена___0___4" localSheetId="16">#REF!</definedName>
    <definedName name="цена___0___4">#REF!</definedName>
    <definedName name="цена___0___4___0">#REF!</definedName>
    <definedName name="цена___0___4___0_1">#REF!</definedName>
    <definedName name="цена___0___4___5">#REF!</definedName>
    <definedName name="цена___0___4___5_1">#REF!</definedName>
    <definedName name="цена___0___4_1">#REF!</definedName>
    <definedName name="цена___0___4_1_1">#REF!</definedName>
    <definedName name="цена___0___4_1_1_1">#REF!</definedName>
    <definedName name="цена___0___4_3">#REF!</definedName>
    <definedName name="цена___0___4_3_1">#REF!</definedName>
    <definedName name="цена___0___4_5">#REF!</definedName>
    <definedName name="цена___0___4_5_1">#REF!</definedName>
    <definedName name="цена___0___5" localSheetId="16">#REF!</definedName>
    <definedName name="цена___0___5">#REF!</definedName>
    <definedName name="цена___0___5_1">#REF!</definedName>
    <definedName name="цена___0___6" localSheetId="16">#REF!</definedName>
    <definedName name="цена___0___6">#REF!</definedName>
    <definedName name="цена___0___6_1">#REF!</definedName>
    <definedName name="цена___0___8" localSheetId="16">#REF!</definedName>
    <definedName name="цена___0___8">#REF!</definedName>
    <definedName name="цена___0___8_1">#REF!</definedName>
    <definedName name="цена___0_1">#REF!</definedName>
    <definedName name="цена___0_1_1">#REF!</definedName>
    <definedName name="цена___0_3">#REF!</definedName>
    <definedName name="цена___0_3_1">#REF!</definedName>
    <definedName name="цена___0_5">#REF!</definedName>
    <definedName name="цена___0_5_1">#REF!</definedName>
    <definedName name="цена___1" localSheetId="16">#REF!</definedName>
    <definedName name="цена___1">#REF!</definedName>
    <definedName name="цена___1___0" localSheetId="16">#REF!</definedName>
    <definedName name="цена___1___0">#REF!</definedName>
    <definedName name="цена___1___0___0">#REF!</definedName>
    <definedName name="цена___1___0___0_1">#REF!</definedName>
    <definedName name="цена___1___0_1">#REF!</definedName>
    <definedName name="цена___1___1">#REF!</definedName>
    <definedName name="цена___1___1_1">#REF!</definedName>
    <definedName name="цена___1___5">#REF!</definedName>
    <definedName name="цена___1___5_1">#REF!</definedName>
    <definedName name="цена___1_1">#REF!</definedName>
    <definedName name="цена___1_1_1">#REF!</definedName>
    <definedName name="цена___1_1_1_1">#REF!</definedName>
    <definedName name="цена___1_3">#REF!</definedName>
    <definedName name="цена___1_3_1">#REF!</definedName>
    <definedName name="цена___1_5">#REF!</definedName>
    <definedName name="цена___1_5_1">#REF!</definedName>
    <definedName name="цена___10" localSheetId="16">NA()</definedName>
    <definedName name="цена___10">#REF!</definedName>
    <definedName name="цена___10___0" localSheetId="16">#REF!</definedName>
    <definedName name="цена___10___0">NA()</definedName>
    <definedName name="цена___10___0___0" localSheetId="16">#REF!</definedName>
    <definedName name="цена___10___0___0">#REF!</definedName>
    <definedName name="цена___10___0___0___0">#REF!</definedName>
    <definedName name="цена___10___0___0___0_1">#REF!</definedName>
    <definedName name="цена___10___0___0_1">#REF!</definedName>
    <definedName name="цена___10___0___1">NA()</definedName>
    <definedName name="цена___10___0___5">NA()</definedName>
    <definedName name="цена___10___0_1" localSheetId="16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16">#REF!</definedName>
    <definedName name="цена___10___1">#REF!</definedName>
    <definedName name="цена___10___10" localSheetId="16">#REF!</definedName>
    <definedName name="цена___10___10">#REF!</definedName>
    <definedName name="цена___10___12" localSheetId="16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>#REF!</definedName>
    <definedName name="цена___10_3_1">#REF!</definedName>
    <definedName name="цена___10_5">#REF!</definedName>
    <definedName name="цена___10_5_1">#REF!</definedName>
    <definedName name="цена___11" localSheetId="16">#REF!</definedName>
    <definedName name="цена___11">#REF!</definedName>
    <definedName name="цена___11___0">NA()</definedName>
    <definedName name="цена___11___10" localSheetId="16">#REF!</definedName>
    <definedName name="цена___11___10">#REF!</definedName>
    <definedName name="цена___11___2" localSheetId="16">#REF!</definedName>
    <definedName name="цена___11___2">#REF!</definedName>
    <definedName name="цена___11___4" localSheetId="16">#REF!</definedName>
    <definedName name="цена___11___4">#REF!</definedName>
    <definedName name="цена___11___6" localSheetId="16">#REF!</definedName>
    <definedName name="цена___11___6">#REF!</definedName>
    <definedName name="цена___11___8" localSheetId="16">#REF!</definedName>
    <definedName name="цена___11___8">#REF!</definedName>
    <definedName name="цена___11_1">#REF!</definedName>
    <definedName name="цена___12">NA()</definedName>
    <definedName name="цена___2" localSheetId="16">#REF!</definedName>
    <definedName name="цена___2">#REF!</definedName>
    <definedName name="цена___2___0" localSheetId="16">#REF!</definedName>
    <definedName name="цена___2___0">#REF!</definedName>
    <definedName name="цена___2___0___0" localSheetId="16">#REF!</definedName>
    <definedName name="цена___2___0___0">#REF!</definedName>
    <definedName name="цена___2___0___0___0" localSheetId="16">#REF!</definedName>
    <definedName name="цена___2___0___0___0">#REF!</definedName>
    <definedName name="цена___2___0___0___0___0">#REF!</definedName>
    <definedName name="цена___2___0___0___0___0_1">#REF!</definedName>
    <definedName name="цена___2___0___0___0_1">#REF!</definedName>
    <definedName name="цена___2___0___0___1">#REF!</definedName>
    <definedName name="цена___2___0___0___1_1">#REF!</definedName>
    <definedName name="цена___2___0___0___5">#REF!</definedName>
    <definedName name="цена___2___0___0___5_1">#REF!</definedName>
    <definedName name="цена___2___0___0_1">#REF!</definedName>
    <definedName name="цена___2___0___0_1_1">#REF!</definedName>
    <definedName name="цена___2___0___0_1_1_1">#REF!</definedName>
    <definedName name="цена___2___0___0_5">#REF!</definedName>
    <definedName name="цена___2___0___0_5_1">#REF!</definedName>
    <definedName name="цена___2___0___1">#REF!</definedName>
    <definedName name="цена___2___0___1_1">#REF!</definedName>
    <definedName name="цена___2___0___5">#REF!</definedName>
    <definedName name="цена___2___0___5_1">#REF!</definedName>
    <definedName name="цена___2___0_1">#REF!</definedName>
    <definedName name="цена___2___0_1_1">#REF!</definedName>
    <definedName name="цена___2___0_1_1_1">#REF!</definedName>
    <definedName name="цена___2___0_3">#REF!</definedName>
    <definedName name="цена___2___0_3_1">#REF!</definedName>
    <definedName name="цена___2___0_5">#REF!</definedName>
    <definedName name="цена___2___0_5_1">#REF!</definedName>
    <definedName name="цена___2___1" localSheetId="16">#REF!</definedName>
    <definedName name="цена___2___1">#REF!</definedName>
    <definedName name="цена___2___1_1">#REF!</definedName>
    <definedName name="цена___2___10" localSheetId="16">#REF!</definedName>
    <definedName name="цена___2___10">#REF!</definedName>
    <definedName name="цена___2___10_1">#REF!</definedName>
    <definedName name="цена___2___12" localSheetId="16">#REF!</definedName>
    <definedName name="цена___2___12">#REF!</definedName>
    <definedName name="цена___2___2" localSheetId="16">#REF!</definedName>
    <definedName name="цена___2___2">#REF!</definedName>
    <definedName name="цена___2___2_1">#REF!</definedName>
    <definedName name="цена___2___3" localSheetId="16">#REF!</definedName>
    <definedName name="цена___2___3">#REF!</definedName>
    <definedName name="цена___2___4" localSheetId="16">#REF!</definedName>
    <definedName name="цена___2___4">#REF!</definedName>
    <definedName name="цена___2___4___0">#REF!</definedName>
    <definedName name="цена___2___4___0_1">#REF!</definedName>
    <definedName name="цена___2___4___5">#REF!</definedName>
    <definedName name="цена___2___4___5_1">#REF!</definedName>
    <definedName name="цена___2___4_1">#REF!</definedName>
    <definedName name="цена___2___4_1_1">#REF!</definedName>
    <definedName name="цена___2___4_1_1_1">#REF!</definedName>
    <definedName name="цена___2___4_3">#REF!</definedName>
    <definedName name="цена___2___4_3_1">#REF!</definedName>
    <definedName name="цена___2___4_5">#REF!</definedName>
    <definedName name="цена___2___4_5_1">#REF!</definedName>
    <definedName name="цена___2___5">#REF!</definedName>
    <definedName name="цена___2___5_1">#REF!</definedName>
    <definedName name="цена___2___6" localSheetId="16">#REF!</definedName>
    <definedName name="цена___2___6">#REF!</definedName>
    <definedName name="цена___2___6_1">#REF!</definedName>
    <definedName name="цена___2___8" localSheetId="16">#REF!</definedName>
    <definedName name="цена___2___8">#REF!</definedName>
    <definedName name="цена___2___8_1">#REF!</definedName>
    <definedName name="цена___2_1">#REF!</definedName>
    <definedName name="цена___2_1_1">#REF!</definedName>
    <definedName name="цена___2_1_1_1">#REF!</definedName>
    <definedName name="цена___2_3">#REF!</definedName>
    <definedName name="цена___2_3_1">#REF!</definedName>
    <definedName name="цена___2_5">#REF!</definedName>
    <definedName name="цена___2_5_1">#REF!</definedName>
    <definedName name="цена___3" localSheetId="16">#REF!</definedName>
    <definedName name="цена___3">#REF!</definedName>
    <definedName name="цена___3___0" localSheetId="16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>#REF!</definedName>
    <definedName name="цена___3___0___5_1">#REF!</definedName>
    <definedName name="цена___3___0_1" localSheetId="16">#REF!</definedName>
    <definedName name="цена___3___0_1">#REF!</definedName>
    <definedName name="цена___3___0_1_1">NA()</definedName>
    <definedName name="цена___3___0_3">#REF!</definedName>
    <definedName name="цена___3___0_3_1">#REF!</definedName>
    <definedName name="цена___3___0_5">#REF!</definedName>
    <definedName name="цена___3___0_5_1">#REF!</definedName>
    <definedName name="цена___3___10" localSheetId="16">#REF!</definedName>
    <definedName name="цена___3___10">#REF!</definedName>
    <definedName name="цена___3___2" localSheetId="16">#REF!</definedName>
    <definedName name="цена___3___2">#REF!</definedName>
    <definedName name="цена___3___2_1">#REF!</definedName>
    <definedName name="цена___3___3" localSheetId="16">#REF!</definedName>
    <definedName name="цена___3___3">#REF!</definedName>
    <definedName name="цена___3___3_1">#REF!</definedName>
    <definedName name="цена___3___4" localSheetId="16">#REF!</definedName>
    <definedName name="цена___3___4">#REF!</definedName>
    <definedName name="цена___3___5">#REF!</definedName>
    <definedName name="цена___3___5_1">#REF!</definedName>
    <definedName name="цена___3___6" localSheetId="16">#REF!</definedName>
    <definedName name="цена___3___6">#REF!</definedName>
    <definedName name="цена___3___8" localSheetId="16">#REF!</definedName>
    <definedName name="цена___3___8">#REF!</definedName>
    <definedName name="цена___3_1">#REF!</definedName>
    <definedName name="цена___3_1_1">#REF!</definedName>
    <definedName name="цена___3_1_1_1">#REF!</definedName>
    <definedName name="цена___3_3">NA()</definedName>
    <definedName name="цена___3_5">#REF!</definedName>
    <definedName name="цена___3_5_1">#REF!</definedName>
    <definedName name="цена___4" localSheetId="16">#REF!</definedName>
    <definedName name="цена___4">#REF!</definedName>
    <definedName name="цена___4___0" localSheetId="16">#REF!</definedName>
    <definedName name="цена___4___0">NA()</definedName>
    <definedName name="цена___4___0___0" localSheetId="16">#REF!</definedName>
    <definedName name="цена___4___0___0">#REF!</definedName>
    <definedName name="цена___4___0___0___0" localSheetId="16">#REF!</definedName>
    <definedName name="цена___4___0___0___0">#REF!</definedName>
    <definedName name="цена___4___0___0___0___0">#REF!</definedName>
    <definedName name="цена___4___0___0___0___0_1">#REF!</definedName>
    <definedName name="цена___4___0___0___0_1">#REF!</definedName>
    <definedName name="цена___4___0___0___1">#REF!</definedName>
    <definedName name="цена___4___0___0___1_1">#REF!</definedName>
    <definedName name="цена___4___0___0___5">#REF!</definedName>
    <definedName name="цена___4___0___0___5_1">#REF!</definedName>
    <definedName name="цена___4___0___0_1">#REF!</definedName>
    <definedName name="цена___4___0___0_1_1">#REF!</definedName>
    <definedName name="цена___4___0___0_1_1_1">#REF!</definedName>
    <definedName name="цена___4___0___0_5">#REF!</definedName>
    <definedName name="цена___4___0___0_5_1">#REF!</definedName>
    <definedName name="цена___4___0___1">#REF!</definedName>
    <definedName name="цена___4___0___1_1">#REF!</definedName>
    <definedName name="цена___4___0___5">NA()</definedName>
    <definedName name="цена___4___0_1">#REF!</definedName>
    <definedName name="цена___4___0_1_1">#REF!</definedName>
    <definedName name="цена___4___0_1_1_1">#REF!</definedName>
    <definedName name="цена___4___0_3">#REF!</definedName>
    <definedName name="цена___4___0_3_1">#REF!</definedName>
    <definedName name="цена___4___0_5">NA()</definedName>
    <definedName name="цена___4___1">#REF!</definedName>
    <definedName name="цена___4___1_1">#REF!</definedName>
    <definedName name="цена___4___10" localSheetId="16">#REF!</definedName>
    <definedName name="цена___4___10">#REF!</definedName>
    <definedName name="цена___4___10_1">#REF!</definedName>
    <definedName name="цена___4___12" localSheetId="16">#REF!</definedName>
    <definedName name="цена___4___12">#REF!</definedName>
    <definedName name="цена___4___2" localSheetId="16">#REF!</definedName>
    <definedName name="цена___4___2">#REF!</definedName>
    <definedName name="цена___4___2_1">#REF!</definedName>
    <definedName name="цена___4___3" localSheetId="16">#REF!</definedName>
    <definedName name="цена___4___3">#REF!</definedName>
    <definedName name="цена___4___3_1">#REF!</definedName>
    <definedName name="цена___4___4" localSheetId="16">#REF!</definedName>
    <definedName name="цена___4___4">#REF!</definedName>
    <definedName name="цена___4___4_1">#REF!</definedName>
    <definedName name="цена___4___5">#REF!</definedName>
    <definedName name="цена___4___5_1">#REF!</definedName>
    <definedName name="цена___4___6" localSheetId="16">#REF!</definedName>
    <definedName name="цена___4___6">#REF!</definedName>
    <definedName name="цена___4___6_1">#REF!</definedName>
    <definedName name="цена___4___8" localSheetId="16">#REF!</definedName>
    <definedName name="цена___4___8">#REF!</definedName>
    <definedName name="цена___4___8_1">#REF!</definedName>
    <definedName name="цена___4_1">#REF!</definedName>
    <definedName name="цена___4_1_1">#REF!</definedName>
    <definedName name="цена___4_1_1_1">#REF!</definedName>
    <definedName name="цена___4_3">#REF!</definedName>
    <definedName name="цена___4_3_1">#REF!</definedName>
    <definedName name="цена___4_5">#REF!</definedName>
    <definedName name="цена___4_5_1">#REF!</definedName>
    <definedName name="цена___5" localSheetId="16">#REF!</definedName>
    <definedName name="цена___5">NA()</definedName>
    <definedName name="цена___5___0" localSheetId="16">#REF!</definedName>
    <definedName name="цена___5___0">#REF!</definedName>
    <definedName name="цена___5___0___0" localSheetId="16">#REF!</definedName>
    <definedName name="цена___5___0___0">#REF!</definedName>
    <definedName name="цена___5___0___0___0" localSheetId="16">#REF!</definedName>
    <definedName name="цена___5___0___0___0">#REF!</definedName>
    <definedName name="цена___5___0___0___0___0">#REF!</definedName>
    <definedName name="цена___5___0___0___0___0_1">#REF!</definedName>
    <definedName name="цена___5___0___0___0_1">#REF!</definedName>
    <definedName name="цена___5___0___0_1">#REF!</definedName>
    <definedName name="цена___5___0___1">#REF!</definedName>
    <definedName name="цена___5___0___1_1">#REF!</definedName>
    <definedName name="цена___5___0___5">#REF!</definedName>
    <definedName name="цена___5___0___5_1">#REF!</definedName>
    <definedName name="цена___5___0_1">#REF!</definedName>
    <definedName name="цена___5___0_1_1">#REF!</definedName>
    <definedName name="цена___5___0_1_1_1">#REF!</definedName>
    <definedName name="цена___5___0_3">#REF!</definedName>
    <definedName name="цена___5___0_3_1">#REF!</definedName>
    <definedName name="цена___5___0_5">#REF!</definedName>
    <definedName name="цена___5___0_5_1">#REF!</definedName>
    <definedName name="цена___5___1">#REF!</definedName>
    <definedName name="цена___5___1_1">#REF!</definedName>
    <definedName name="цена___5___3">NA()</definedName>
    <definedName name="цена___5___5">NA()</definedName>
    <definedName name="цена___5_1">#REF!</definedName>
    <definedName name="цена___5_1_1">#REF!</definedName>
    <definedName name="цена___5_1_1_1">#REF!</definedName>
    <definedName name="цена___5_3">NA()</definedName>
    <definedName name="цена___5_5">NA()</definedName>
    <definedName name="цена___6" localSheetId="16">#REF!</definedName>
    <definedName name="цена___6">NA()</definedName>
    <definedName name="цена___6___0" localSheetId="16">#REF!</definedName>
    <definedName name="цена___6___0">#REF!</definedName>
    <definedName name="цена___6___0___0" localSheetId="16">#REF!</definedName>
    <definedName name="цена___6___0___0">#REF!</definedName>
    <definedName name="цена___6___0___0___0" localSheetId="16">#REF!</definedName>
    <definedName name="цена___6___0___0___0">#REF!</definedName>
    <definedName name="цена___6___0___0___0___0">#REF!</definedName>
    <definedName name="цена___6___0___0___0___0_1">#REF!</definedName>
    <definedName name="цена___6___0___0___0_1">#REF!</definedName>
    <definedName name="цена___6___0___0_1">#REF!</definedName>
    <definedName name="цена___6___0___1">#REF!</definedName>
    <definedName name="цена___6___0___1_1">#REF!</definedName>
    <definedName name="цена___6___0___5">#REF!</definedName>
    <definedName name="цена___6___0___5_1">#REF!</definedName>
    <definedName name="цена___6___0_1">#REF!</definedName>
    <definedName name="цена___6___0_1_1">#REF!</definedName>
    <definedName name="цена___6___0_1_1_1">#REF!</definedName>
    <definedName name="цена___6___0_3">#REF!</definedName>
    <definedName name="цена___6___0_3_1">#REF!</definedName>
    <definedName name="цена___6___0_5">#REF!</definedName>
    <definedName name="цена___6___0_5_1">#REF!</definedName>
    <definedName name="цена___6___1" localSheetId="16">#REF!</definedName>
    <definedName name="цена___6___1">#REF!</definedName>
    <definedName name="цена___6___10" localSheetId="16">#REF!</definedName>
    <definedName name="цена___6___10">#REF!</definedName>
    <definedName name="цена___6___10_1">#REF!</definedName>
    <definedName name="цена___6___12" localSheetId="16">#REF!</definedName>
    <definedName name="цена___6___12">#REF!</definedName>
    <definedName name="цена___6___2" localSheetId="16">#REF!</definedName>
    <definedName name="цена___6___2">#REF!</definedName>
    <definedName name="цена___6___2_1">#REF!</definedName>
    <definedName name="цена___6___4" localSheetId="16">#REF!</definedName>
    <definedName name="цена___6___4">#REF!</definedName>
    <definedName name="цена___6___4_1">#REF!</definedName>
    <definedName name="цена___6___5">NA()</definedName>
    <definedName name="цена___6___6" localSheetId="16">#REF!</definedName>
    <definedName name="цена___6___6">#REF!</definedName>
    <definedName name="цена___6___6_1">#REF!</definedName>
    <definedName name="цена___6___8" localSheetId="16">#REF!</definedName>
    <definedName name="цена___6___8">#REF!</definedName>
    <definedName name="цена___6___8_1">#REF!</definedName>
    <definedName name="цена___6_1">#REF!</definedName>
    <definedName name="цена___6_1_1">#REF!</definedName>
    <definedName name="цена___6_1_1_1">#REF!</definedName>
    <definedName name="цена___6_3">#REF!</definedName>
    <definedName name="цена___6_3_1">#REF!</definedName>
    <definedName name="цена___6_5">NA()</definedName>
    <definedName name="цена___7" localSheetId="16">#REF!</definedName>
    <definedName name="цена___7">#REF!</definedName>
    <definedName name="цена___7___0" localSheetId="16">#REF!</definedName>
    <definedName name="цена___7___0">#REF!</definedName>
    <definedName name="цена___7___10" localSheetId="16">#REF!</definedName>
    <definedName name="цена___7___10">#REF!</definedName>
    <definedName name="цена___7___2" localSheetId="16">#REF!</definedName>
    <definedName name="цена___7___2">#REF!</definedName>
    <definedName name="цена___7___4" localSheetId="16">#REF!</definedName>
    <definedName name="цена___7___4">#REF!</definedName>
    <definedName name="цена___7___6" localSheetId="16">#REF!</definedName>
    <definedName name="цена___7___6">#REF!</definedName>
    <definedName name="цена___7___8" localSheetId="16">#REF!</definedName>
    <definedName name="цена___7___8">#REF!</definedName>
    <definedName name="цена___7_1">#REF!</definedName>
    <definedName name="цена___8" localSheetId="16">#REF!</definedName>
    <definedName name="цена___8">#REF!</definedName>
    <definedName name="цена___8___0" localSheetId="16">#REF!</definedName>
    <definedName name="цена___8___0">#REF!</definedName>
    <definedName name="цена___8___0___0" localSheetId="16">#REF!</definedName>
    <definedName name="цена___8___0___0">#REF!</definedName>
    <definedName name="цена___8___0___0___0" localSheetId="16">#REF!</definedName>
    <definedName name="цена___8___0___0___0">#REF!</definedName>
    <definedName name="цена___8___0___0___0___0">#REF!</definedName>
    <definedName name="цена___8___0___0___0___0_1">#REF!</definedName>
    <definedName name="цена___8___0___0___0_1">#REF!</definedName>
    <definedName name="цена___8___0___0_1">#REF!</definedName>
    <definedName name="цена___8___0___1">#REF!</definedName>
    <definedName name="цена___8___0___1_1">#REF!</definedName>
    <definedName name="цена___8___0___5">#REF!</definedName>
    <definedName name="цена___8___0___5_1">#REF!</definedName>
    <definedName name="цена___8___0_1">#REF!</definedName>
    <definedName name="цена___8___0_1_1">#REF!</definedName>
    <definedName name="цена___8___0_1_1_1">#REF!</definedName>
    <definedName name="цена___8___0_3">#REF!</definedName>
    <definedName name="цена___8___0_3_1">#REF!</definedName>
    <definedName name="цена___8___0_5">#REF!</definedName>
    <definedName name="цена___8___0_5_1">#REF!</definedName>
    <definedName name="цена___8___1" localSheetId="16">#REF!</definedName>
    <definedName name="цена___8___1">#REF!</definedName>
    <definedName name="цена___8___10" localSheetId="16">#REF!</definedName>
    <definedName name="цена___8___10">#REF!</definedName>
    <definedName name="цена___8___10_1">#REF!</definedName>
    <definedName name="цена___8___12" localSheetId="16">#REF!</definedName>
    <definedName name="цена___8___12">#REF!</definedName>
    <definedName name="цена___8___2" localSheetId="16">#REF!</definedName>
    <definedName name="цена___8___2">#REF!</definedName>
    <definedName name="цена___8___2_1">#REF!</definedName>
    <definedName name="цена___8___4" localSheetId="16">#REF!</definedName>
    <definedName name="цена___8___4">#REF!</definedName>
    <definedName name="цена___8___4_1">#REF!</definedName>
    <definedName name="цена___8___5">#REF!</definedName>
    <definedName name="цена___8___5_1">#REF!</definedName>
    <definedName name="цена___8___6" localSheetId="16">#REF!</definedName>
    <definedName name="цена___8___6">#REF!</definedName>
    <definedName name="цена___8___6_1">#REF!</definedName>
    <definedName name="цена___8___8" localSheetId="16">#REF!</definedName>
    <definedName name="цена___8___8">#REF!</definedName>
    <definedName name="цена___8___8_1">#REF!</definedName>
    <definedName name="цена___8_1">#REF!</definedName>
    <definedName name="цена___8_1_1">#REF!</definedName>
    <definedName name="цена___8_1_1_1">#REF!</definedName>
    <definedName name="цена___8_3">#REF!</definedName>
    <definedName name="цена___8_3_1">#REF!</definedName>
    <definedName name="цена___8_5">#REF!</definedName>
    <definedName name="цена___8_5_1">#REF!</definedName>
    <definedName name="цена___9" localSheetId="16">#REF!</definedName>
    <definedName name="цена___9">#REF!</definedName>
    <definedName name="цена___9___0" localSheetId="16">#REF!</definedName>
    <definedName name="цена___9___0">#REF!</definedName>
    <definedName name="цена___9___0___0" localSheetId="16">#REF!</definedName>
    <definedName name="цена___9___0___0">#REF!</definedName>
    <definedName name="цена___9___0___0___0" localSheetId="16">#REF!</definedName>
    <definedName name="цена___9___0___0___0">#REF!</definedName>
    <definedName name="цена___9___0___0___0___0">#REF!</definedName>
    <definedName name="цена___9___0___0___0___0_1">#REF!</definedName>
    <definedName name="цена___9___0___0___0_1">#REF!</definedName>
    <definedName name="цена___9___0___0_1">#REF!</definedName>
    <definedName name="цена___9___0___5">#REF!</definedName>
    <definedName name="цена___9___0___5_1">#REF!</definedName>
    <definedName name="цена___9___0_1">#REF!</definedName>
    <definedName name="цена___9___0_5">#REF!</definedName>
    <definedName name="цена___9___0_5_1">#REF!</definedName>
    <definedName name="цена___9___10" localSheetId="16">#REF!</definedName>
    <definedName name="цена___9___10">#REF!</definedName>
    <definedName name="цена___9___2" localSheetId="16">#REF!</definedName>
    <definedName name="цена___9___2">#REF!</definedName>
    <definedName name="цена___9___4" localSheetId="16">#REF!</definedName>
    <definedName name="цена___9___4">#REF!</definedName>
    <definedName name="цена___9___5">#REF!</definedName>
    <definedName name="цена___9___5_1">#REF!</definedName>
    <definedName name="цена___9___6" localSheetId="16">#REF!</definedName>
    <definedName name="цена___9___6">#REF!</definedName>
    <definedName name="цена___9___8" localSheetId="16">#REF!</definedName>
    <definedName name="цена___9___8">#REF!</definedName>
    <definedName name="цена___9_1">#REF!</definedName>
    <definedName name="цена___9_1_1">#REF!</definedName>
    <definedName name="цена___9_1_1_1">#REF!</definedName>
    <definedName name="цена___9_3">#REF!</definedName>
    <definedName name="цена___9_3_1">#REF!</definedName>
    <definedName name="цена___9_5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16">#REF!</definedName>
    <definedName name="Цена1">#REF!</definedName>
    <definedName name="ЦенаМашБур" localSheetId="16">[35]СмМашБур!#REF!</definedName>
    <definedName name="ЦенаМашБур">[35]СмМашБур!#REF!</definedName>
    <definedName name="ЦенаОбслед">[35]ОбмОбслЗемОд!$F$62</definedName>
    <definedName name="ЦенаРучБур" localSheetId="16">[35]СмРучБур!#REF!</definedName>
    <definedName name="ЦенаРучБур">[35]СмРучБур!#REF!</definedName>
    <definedName name="ЦенаШурфов" localSheetId="16">#REF!</definedName>
    <definedName name="ЦенаШурфов">#REF!</definedName>
    <definedName name="цуе" localSheetId="16" hidden="1">{#N/A,#N/A,TRUE,"Смета на пасс. обор. №1"}</definedName>
    <definedName name="цуе" hidden="1">{#N/A,#N/A,TRUE,"Смета на пасс. обор. №1"}</definedName>
    <definedName name="цук" localSheetId="16">#REF!</definedName>
    <definedName name="цук">#REF!</definedName>
    <definedName name="ццц">#REF!</definedName>
    <definedName name="цы">#REF!</definedName>
    <definedName name="цы_1">#REF!</definedName>
    <definedName name="ч" localSheetId="16" hidden="1">{#N/A,#N/A,TRUE,"Смета на пасс. обор. №1"}</definedName>
    <definedName name="ч" hidden="1">{#N/A,#N/A,TRUE,"Смета на пасс. обор. №1"}</definedName>
    <definedName name="ч_1" localSheetId="16" hidden="1">{#N/A,#N/A,TRUE,"Смета на пасс. обор. №1"}</definedName>
    <definedName name="ч_1" hidden="1">{#N/A,#N/A,TRUE,"Смета на пасс. обор. №1"}</definedName>
    <definedName name="чс" localSheetId="16">#REF!</definedName>
    <definedName name="чс">#REF!</definedName>
    <definedName name="чсипа" localSheetId="16">[16]топография!#REF!</definedName>
    <definedName name="чсипа">[16]топография!#REF!</definedName>
    <definedName name="чть" localSheetId="16">#REF!</definedName>
    <definedName name="чть">#REF!</definedName>
    <definedName name="ш" localSheetId="16" hidden="1">{#N/A,#N/A,TRUE,"Смета на пасс. обор. №1"}</definedName>
    <definedName name="ш" hidden="1">{#N/A,#N/A,TRUE,"Смета на пасс. обор. №1"}</definedName>
    <definedName name="ш_1" localSheetId="16" hidden="1">{#N/A,#N/A,TRUE,"Смета на пасс. обор. №1"}</definedName>
    <definedName name="ш_1" hidden="1">{#N/A,#N/A,TRUE,"Смета на пасс. обор. №1"}</definedName>
    <definedName name="шгнкушгрдаы" localSheetId="16">#REF!</definedName>
    <definedName name="шгнкушгрдаы">#REF!</definedName>
    <definedName name="шгфуждлоэзшщ\ыфтм" localSheetId="16">#REF!</definedName>
    <definedName name="шгфуждлоэзшщ\ыфтм">#REF!</definedName>
    <definedName name="Шесть">#REF!</definedName>
    <definedName name="щщ" localSheetId="16">#REF!</definedName>
    <definedName name="щщ">#REF!</definedName>
    <definedName name="ъхз" localSheetId="16">#REF!</definedName>
    <definedName name="ъхз">#REF!</definedName>
    <definedName name="ы" localSheetId="16" hidden="1">{#N/A,#N/A,TRUE,"Смета на пасс. обор. №1"}</definedName>
    <definedName name="ы" hidden="1">{#N/A,#N/A,TRUE,"Смета на пасс. обор. №1"}</definedName>
    <definedName name="ы_1" localSheetId="16" hidden="1">{#N/A,#N/A,TRUE,"Смета на пасс. обор. №1"}</definedName>
    <definedName name="ы_1" hidden="1">{#N/A,#N/A,TRUE,"Смета на пасс. обор. №1"}</definedName>
    <definedName name="ЫВGGGGGGGGGGGGGGG" localSheetId="16">#REF!</definedName>
    <definedName name="ЫВGGGGGGGGGGGGGGG">#REF!</definedName>
    <definedName name="ыва" localSheetId="16" hidden="1">{#N/A,#N/A,TRUE,"Смета на пасс. обор. №1"}</definedName>
    <definedName name="ыва" hidden="1">{#N/A,#N/A,TRUE,"Смета на пасс. обор. №1"}</definedName>
    <definedName name="ыва_1" localSheetId="16" hidden="1">{#N/A,#N/A,TRUE,"Смета на пасс. обор. №1"}</definedName>
    <definedName name="ыва_1" hidden="1">{#N/A,#N/A,TRUE,"Смета на пасс. обор. №1"}</definedName>
    <definedName name="ыы" localSheetId="16">#REF!</definedName>
    <definedName name="ыы">#REF!</definedName>
    <definedName name="ыы_1" localSheetId="16">#REF!</definedName>
    <definedName name="ыы_1">#REF!</definedName>
    <definedName name="ыы_10" localSheetId="16">#REF!</definedName>
    <definedName name="ыы_10">#REF!</definedName>
    <definedName name="ыы_11" localSheetId="16">#REF!</definedName>
    <definedName name="ыы_11">#REF!</definedName>
    <definedName name="ыы_12" localSheetId="16">#REF!</definedName>
    <definedName name="ыы_12">#REF!</definedName>
    <definedName name="ыы_13" localSheetId="16">#REF!</definedName>
    <definedName name="ыы_13">#REF!</definedName>
    <definedName name="ыы_14" localSheetId="16">#REF!</definedName>
    <definedName name="ыы_14">#REF!</definedName>
    <definedName name="ыы_15" localSheetId="16">#REF!</definedName>
    <definedName name="ыы_15">#REF!</definedName>
    <definedName name="ыы_16" localSheetId="16">#REF!</definedName>
    <definedName name="ыы_16">#REF!</definedName>
    <definedName name="ыы_17" localSheetId="16">#REF!</definedName>
    <definedName name="ыы_17">#REF!</definedName>
    <definedName name="ыы_18" localSheetId="16">#REF!</definedName>
    <definedName name="ыы_18">#REF!</definedName>
    <definedName name="ыы_19" localSheetId="16">#REF!</definedName>
    <definedName name="ыы_19">#REF!</definedName>
    <definedName name="ыы_2" localSheetId="16">#REF!</definedName>
    <definedName name="ыы_2">#REF!</definedName>
    <definedName name="ыы_20" localSheetId="16">#REF!</definedName>
    <definedName name="ыы_20">#REF!</definedName>
    <definedName name="ыы_21" localSheetId="16">#REF!</definedName>
    <definedName name="ыы_21">#REF!</definedName>
    <definedName name="ыы_49" localSheetId="16">#REF!</definedName>
    <definedName name="ыы_49">#REF!</definedName>
    <definedName name="ыы_50" localSheetId="16">#REF!</definedName>
    <definedName name="ыы_50">#REF!</definedName>
    <definedName name="ыы_51" localSheetId="16">#REF!</definedName>
    <definedName name="ыы_51">#REF!</definedName>
    <definedName name="ыы_52" localSheetId="16">#REF!</definedName>
    <definedName name="ыы_52">#REF!</definedName>
    <definedName name="ыы_53" localSheetId="16">#REF!</definedName>
    <definedName name="ыы_53">#REF!</definedName>
    <definedName name="ыы_54" localSheetId="16">#REF!</definedName>
    <definedName name="ыы_54">#REF!</definedName>
    <definedName name="ыы_6" localSheetId="16">#REF!</definedName>
    <definedName name="ыы_6">#REF!</definedName>
    <definedName name="ыы_7" localSheetId="16">#REF!</definedName>
    <definedName name="ыы_7">#REF!</definedName>
    <definedName name="ыы_8" localSheetId="16">#REF!</definedName>
    <definedName name="ыы_8">#REF!</definedName>
    <definedName name="ыы_9" localSheetId="16">#REF!</definedName>
    <definedName name="ыы_9">#REF!</definedName>
    <definedName name="ыыы" localSheetId="16">#REF!</definedName>
    <definedName name="ыыы">#REF!</definedName>
    <definedName name="э1" localSheetId="16">#REF!</definedName>
    <definedName name="э1">#REF!</definedName>
    <definedName name="эж" localSheetId="16">#REF!</definedName>
    <definedName name="эж">#REF!</definedName>
    <definedName name="эж_1" localSheetId="16">#REF!</definedName>
    <definedName name="эж_1">#REF!</definedName>
    <definedName name="эж_10" localSheetId="16">#REF!</definedName>
    <definedName name="эж_10">#REF!</definedName>
    <definedName name="эж_11" localSheetId="16">#REF!</definedName>
    <definedName name="эж_11">#REF!</definedName>
    <definedName name="эж_12" localSheetId="16">#REF!</definedName>
    <definedName name="эж_12">#REF!</definedName>
    <definedName name="эж_13" localSheetId="16">#REF!</definedName>
    <definedName name="эж_13">#REF!</definedName>
    <definedName name="эж_14" localSheetId="16">#REF!</definedName>
    <definedName name="эж_14">#REF!</definedName>
    <definedName name="эж_15" localSheetId="16">#REF!</definedName>
    <definedName name="эж_15">#REF!</definedName>
    <definedName name="эж_16" localSheetId="16">#REF!</definedName>
    <definedName name="эж_16">#REF!</definedName>
    <definedName name="эж_17" localSheetId="16">#REF!</definedName>
    <definedName name="эж_17">#REF!</definedName>
    <definedName name="эж_18" localSheetId="16">#REF!</definedName>
    <definedName name="эж_18">#REF!</definedName>
    <definedName name="эж_19" localSheetId="16">#REF!</definedName>
    <definedName name="эж_19">#REF!</definedName>
    <definedName name="эж_2" localSheetId="16">#REF!</definedName>
    <definedName name="эж_2">#REF!</definedName>
    <definedName name="эж_20" localSheetId="16">#REF!</definedName>
    <definedName name="эж_20">#REF!</definedName>
    <definedName name="эж_21" localSheetId="16">#REF!</definedName>
    <definedName name="эж_21">#REF!</definedName>
    <definedName name="эж_49" localSheetId="16">#REF!</definedName>
    <definedName name="эж_49">#REF!</definedName>
    <definedName name="эж_50" localSheetId="16">#REF!</definedName>
    <definedName name="эж_50">#REF!</definedName>
    <definedName name="эж_51" localSheetId="16">#REF!</definedName>
    <definedName name="эж_51">#REF!</definedName>
    <definedName name="эж_52" localSheetId="16">#REF!</definedName>
    <definedName name="эж_52">#REF!</definedName>
    <definedName name="эж_53" localSheetId="16">#REF!</definedName>
    <definedName name="эж_53">#REF!</definedName>
    <definedName name="эж_54" localSheetId="16">#REF!</definedName>
    <definedName name="эж_54">#REF!</definedName>
    <definedName name="эж_6" localSheetId="16">#REF!</definedName>
    <definedName name="эж_6">#REF!</definedName>
    <definedName name="эж_7" localSheetId="16">#REF!</definedName>
    <definedName name="эж_7">#REF!</definedName>
    <definedName name="эж_8" localSheetId="16">#REF!</definedName>
    <definedName name="эж_8">#REF!</definedName>
    <definedName name="эж_9" localSheetId="16">#REF!</definedName>
    <definedName name="эж_9">#REF!</definedName>
    <definedName name="эк" localSheetId="16">#REF!</definedName>
    <definedName name="эк">#REF!</definedName>
    <definedName name="эк1" localSheetId="16">#REF!</definedName>
    <definedName name="эк1">#REF!</definedName>
    <definedName name="эко" localSheetId="16">#REF!</definedName>
    <definedName name="эко">#REF!</definedName>
    <definedName name="эко___0">#REF!</definedName>
    <definedName name="эко___0_1">#REF!</definedName>
    <definedName name="эко_1">#REF!</definedName>
    <definedName name="эко_5">#REF!</definedName>
    <definedName name="эко_5_1">#REF!</definedName>
    <definedName name="эко1" localSheetId="16">#REF!</definedName>
    <definedName name="эко1">#REF!</definedName>
    <definedName name="экол.1" localSheetId="16">[58]топография!#REF!</definedName>
    <definedName name="экол.1">[58]топография!#REF!</definedName>
    <definedName name="экол1" localSheetId="16">#REF!</definedName>
    <definedName name="экол1">#REF!</definedName>
    <definedName name="экол2" localSheetId="16">#REF!</definedName>
    <definedName name="экол2">#REF!</definedName>
    <definedName name="Экол3" localSheetId="16">#REF!</definedName>
    <definedName name="Экол3">#REF!</definedName>
    <definedName name="эколог" localSheetId="16">#REF!</definedName>
    <definedName name="эколог">#REF!</definedName>
    <definedName name="экология">NA()</definedName>
    <definedName name="экологияч">#REF!</definedName>
    <definedName name="эл" localSheetId="16" hidden="1">{#N/A,#N/A,TRUE,"Смета на пасс. обор. №1"}</definedName>
    <definedName name="эл" hidden="1">{#N/A,#N/A,TRUE,"Смета на пасс. обор. №1"}</definedName>
    <definedName name="эл_1" localSheetId="16" hidden="1">{#N/A,#N/A,TRUE,"Смета на пасс. обор. №1"}</definedName>
    <definedName name="эл_1" hidden="1">{#N/A,#N/A,TRUE,"Смета на пасс. обор. №1"}</definedName>
    <definedName name="эмс" localSheetId="16">[7]топография!#REF!</definedName>
    <definedName name="эмс">[7]топография!#REF!</definedName>
    <definedName name="ю" localSheetId="16">#REF!</definedName>
    <definedName name="ю">#REF!</definedName>
    <definedName name="юб" localSheetId="16">#REF!</definedName>
    <definedName name="юб">#REF!</definedName>
    <definedName name="ЮФУ" localSheetId="16">#REF!</definedName>
    <definedName name="ЮФУ">#REF!</definedName>
    <definedName name="ЮФУ2" localSheetId="16">#REF!</definedName>
    <definedName name="ЮФУ2">#REF!</definedName>
    <definedName name="ююю" localSheetId="16" hidden="1">{#N/A,#N/A,TRUE,"Смета на пасс. обор. №1"}</definedName>
    <definedName name="ююю" hidden="1">{#N/A,#N/A,TRUE,"Смета на пасс. обор. №1"}</definedName>
    <definedName name="ююю_1" localSheetId="16" hidden="1">{#N/A,#N/A,TRUE,"Смета на пасс. обор. №1"}</definedName>
    <definedName name="ююю_1" hidden="1">{#N/A,#N/A,TRUE,"Смета на пасс. обор. №1"}</definedName>
    <definedName name="я" localSheetId="16">[59]ОбмОбслЗемОд!$E$28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E42" i="50" l="1"/>
  <c r="E41" i="50"/>
  <c r="E43" i="50" s="1"/>
  <c r="E10" i="95"/>
  <c r="E9" i="95"/>
  <c r="E8" i="95"/>
  <c r="G6" i="95"/>
  <c r="H6" i="95" s="1"/>
  <c r="I6" i="95" s="1"/>
  <c r="J6" i="95" s="1"/>
  <c r="K6" i="95" s="1"/>
  <c r="L6" i="95" s="1"/>
  <c r="M6" i="95" s="1"/>
  <c r="N6" i="95" s="1"/>
  <c r="O6" i="95" s="1"/>
  <c r="P6" i="95" s="1"/>
  <c r="Q6" i="95" s="1"/>
  <c r="R6" i="95" s="1"/>
  <c r="S6" i="95" s="1"/>
  <c r="T6" i="95" s="1"/>
  <c r="U6" i="95" s="1"/>
  <c r="V6" i="95" s="1"/>
  <c r="W6" i="95" s="1"/>
  <c r="X6" i="95" s="1"/>
  <c r="F6" i="95"/>
  <c r="H18" i="50" l="1"/>
  <c r="H17" i="50"/>
  <c r="H16" i="50"/>
  <c r="G27" i="13" l="1"/>
  <c r="F24" i="13" l="1"/>
  <c r="B15" i="50" s="1"/>
  <c r="D18" i="50"/>
  <c r="F18" i="50" l="1"/>
  <c r="C5" i="47" l="1"/>
  <c r="B14" i="50" l="1"/>
  <c r="D14" i="50" s="1"/>
  <c r="D13" i="87"/>
  <c r="D9" i="87"/>
  <c r="D5" i="87"/>
  <c r="D8" i="87"/>
  <c r="D6" i="87"/>
  <c r="G21" i="13" l="1"/>
  <c r="G26" i="13"/>
  <c r="G25" i="13"/>
  <c r="E20" i="13" l="1"/>
  <c r="E19" i="13"/>
  <c r="E18" i="13"/>
  <c r="E16" i="13"/>
  <c r="E15" i="13"/>
  <c r="E13" i="13"/>
  <c r="G19" i="86"/>
  <c r="F19" i="86"/>
  <c r="G18" i="86"/>
  <c r="F18" i="86"/>
  <c r="G17" i="86"/>
  <c r="F17" i="86"/>
  <c r="G16" i="86"/>
  <c r="F16" i="86"/>
  <c r="G15" i="86"/>
  <c r="F15" i="86"/>
  <c r="G14" i="86"/>
  <c r="F14" i="86"/>
  <c r="G13" i="86"/>
  <c r="F13" i="86"/>
  <c r="G12" i="86"/>
  <c r="G20" i="86" s="1"/>
  <c r="F12" i="86"/>
  <c r="G27" i="85"/>
  <c r="F27" i="85"/>
  <c r="G22" i="85"/>
  <c r="G21" i="85"/>
  <c r="G20" i="85"/>
  <c r="G19" i="85"/>
  <c r="E16" i="85"/>
  <c r="G16" i="85" s="1"/>
  <c r="G17" i="85" s="1"/>
  <c r="G23" i="85" s="1"/>
  <c r="G24" i="85" s="1"/>
  <c r="G25" i="85" s="1"/>
  <c r="G28" i="85" s="1"/>
  <c r="G15" i="85"/>
  <c r="E15" i="85"/>
  <c r="G14" i="85"/>
  <c r="G13" i="85"/>
  <c r="G12" i="85"/>
  <c r="G11" i="85"/>
  <c r="G10" i="85"/>
  <c r="E69" i="84"/>
  <c r="E68" i="84"/>
  <c r="E67" i="84"/>
  <c r="E66" i="84"/>
  <c r="G55" i="84"/>
  <c r="E55" i="84"/>
  <c r="G54" i="84"/>
  <c r="E54" i="84"/>
  <c r="G53" i="84"/>
  <c r="E53" i="84"/>
  <c r="G52" i="84"/>
  <c r="G51" i="84"/>
  <c r="E51" i="84"/>
  <c r="G50" i="84"/>
  <c r="G47" i="84"/>
  <c r="E47" i="84"/>
  <c r="G46" i="84"/>
  <c r="E46" i="84"/>
  <c r="G45" i="84"/>
  <c r="F45" i="84"/>
  <c r="E45" i="84"/>
  <c r="E43" i="84"/>
  <c r="G43" i="84" s="1"/>
  <c r="E42" i="84"/>
  <c r="G42" i="84" s="1"/>
  <c r="E41" i="84"/>
  <c r="G41" i="84" s="1"/>
  <c r="G40" i="84"/>
  <c r="E40" i="84"/>
  <c r="E39" i="84"/>
  <c r="G39" i="84" s="1"/>
  <c r="G38" i="84"/>
  <c r="E38" i="84"/>
  <c r="E37" i="84"/>
  <c r="G37" i="84" s="1"/>
  <c r="G36" i="84"/>
  <c r="E36" i="84"/>
  <c r="E35" i="84"/>
  <c r="G35" i="84" s="1"/>
  <c r="G34" i="84"/>
  <c r="E34" i="84"/>
  <c r="F27" i="84"/>
  <c r="G27" i="84" s="1"/>
  <c r="F28" i="84" s="1"/>
  <c r="F24" i="84"/>
  <c r="G24" i="84" s="1"/>
  <c r="G23" i="84"/>
  <c r="F25" i="84" s="1"/>
  <c r="G25" i="84" s="1"/>
  <c r="F26" i="84" s="1"/>
  <c r="G26" i="84" s="1"/>
  <c r="G22" i="84"/>
  <c r="G21" i="84"/>
  <c r="G20" i="84"/>
  <c r="G19" i="84"/>
  <c r="G18" i="84"/>
  <c r="G17" i="84"/>
  <c r="G16" i="84"/>
  <c r="G15" i="84"/>
  <c r="G14" i="84"/>
  <c r="J36" i="83"/>
  <c r="J34" i="83"/>
  <c r="J33" i="83"/>
  <c r="J32" i="83"/>
  <c r="J31" i="83"/>
  <c r="J30" i="83"/>
  <c r="J29" i="83"/>
  <c r="J28" i="83"/>
  <c r="J27" i="83"/>
  <c r="J26" i="83"/>
  <c r="J25" i="83"/>
  <c r="J24" i="83"/>
  <c r="J23" i="83"/>
  <c r="E22" i="83"/>
  <c r="J22" i="83" s="1"/>
  <c r="E21" i="83"/>
  <c r="J21" i="83" s="1"/>
  <c r="F16" i="83"/>
  <c r="J16" i="83" s="1"/>
  <c r="J14" i="83"/>
  <c r="J13" i="83"/>
  <c r="J12" i="83"/>
  <c r="J11" i="83"/>
  <c r="I28" i="82"/>
  <c r="I27" i="82"/>
  <c r="I26" i="82"/>
  <c r="J22" i="82"/>
  <c r="J21" i="82"/>
  <c r="I21" i="82"/>
  <c r="J20" i="82"/>
  <c r="I20" i="82"/>
  <c r="J19" i="82"/>
  <c r="I19" i="82"/>
  <c r="J18" i="82"/>
  <c r="I18" i="82"/>
  <c r="J17" i="82"/>
  <c r="I17" i="82"/>
  <c r="J16" i="82"/>
  <c r="I16" i="82"/>
  <c r="I15" i="82"/>
  <c r="J15" i="82" s="1"/>
  <c r="D15" i="82"/>
  <c r="J12" i="82"/>
  <c r="I12" i="82"/>
  <c r="J11" i="82"/>
  <c r="J13" i="82" s="1"/>
  <c r="I11" i="82"/>
  <c r="F25" i="81"/>
  <c r="N25" i="81" s="1"/>
  <c r="N26" i="81" s="1"/>
  <c r="N24" i="81"/>
  <c r="N23" i="81"/>
  <c r="N22" i="81"/>
  <c r="N17" i="81"/>
  <c r="N16" i="81"/>
  <c r="N15" i="81"/>
  <c r="N14" i="81"/>
  <c r="N13" i="81"/>
  <c r="N12" i="81"/>
  <c r="L62" i="80"/>
  <c r="L55" i="80"/>
  <c r="D54" i="80"/>
  <c r="L54" i="80" s="1"/>
  <c r="D53" i="80"/>
  <c r="L53" i="80" s="1"/>
  <c r="D52" i="80"/>
  <c r="L52" i="80" s="1"/>
  <c r="L51" i="80"/>
  <c r="D51" i="80"/>
  <c r="L50" i="80"/>
  <c r="D50" i="80"/>
  <c r="L49" i="80"/>
  <c r="E49" i="80"/>
  <c r="L48" i="80"/>
  <c r="D48" i="80"/>
  <c r="L47" i="80"/>
  <c r="D56" i="80" s="1"/>
  <c r="D47" i="80"/>
  <c r="L45" i="80"/>
  <c r="L44" i="80"/>
  <c r="L43" i="80"/>
  <c r="L42" i="80"/>
  <c r="L41" i="80"/>
  <c r="L40" i="80"/>
  <c r="L39" i="80"/>
  <c r="L38" i="80"/>
  <c r="L37" i="80"/>
  <c r="L36" i="80"/>
  <c r="L35" i="80"/>
  <c r="L34" i="80"/>
  <c r="L33" i="80"/>
  <c r="L32" i="80"/>
  <c r="L28" i="80"/>
  <c r="D28" i="80"/>
  <c r="L27" i="80"/>
  <c r="L26" i="80"/>
  <c r="L25" i="80"/>
  <c r="L24" i="80"/>
  <c r="L23" i="80"/>
  <c r="L22" i="80"/>
  <c r="L21" i="80"/>
  <c r="L20" i="80"/>
  <c r="L19" i="80"/>
  <c r="L18" i="80"/>
  <c r="L17" i="80"/>
  <c r="L16" i="80"/>
  <c r="L15" i="80"/>
  <c r="L14" i="80"/>
  <c r="L13" i="80"/>
  <c r="L12" i="80"/>
  <c r="L11" i="80"/>
  <c r="N75" i="79"/>
  <c r="I75" i="79"/>
  <c r="E75" i="79"/>
  <c r="N73" i="79"/>
  <c r="I73" i="79"/>
  <c r="E73" i="79"/>
  <c r="I70" i="79"/>
  <c r="J67" i="79"/>
  <c r="I67" i="79"/>
  <c r="N64" i="79"/>
  <c r="E72" i="79" s="1"/>
  <c r="J64" i="79"/>
  <c r="G64" i="79"/>
  <c r="E64" i="79"/>
  <c r="N59" i="79"/>
  <c r="N62" i="79" s="1"/>
  <c r="D55" i="79"/>
  <c r="N54" i="79"/>
  <c r="M54" i="79"/>
  <c r="K54" i="79"/>
  <c r="I54" i="79"/>
  <c r="G54" i="79"/>
  <c r="E54" i="79"/>
  <c r="D50" i="79"/>
  <c r="N49" i="79"/>
  <c r="M49" i="79"/>
  <c r="K49" i="79"/>
  <c r="I49" i="79"/>
  <c r="G49" i="79"/>
  <c r="E49" i="79"/>
  <c r="N45" i="79"/>
  <c r="I45" i="79"/>
  <c r="G45" i="79"/>
  <c r="E45" i="79"/>
  <c r="N41" i="79"/>
  <c r="K41" i="79"/>
  <c r="I41" i="79"/>
  <c r="G41" i="79"/>
  <c r="E41" i="79"/>
  <c r="N39" i="79"/>
  <c r="N38" i="79"/>
  <c r="N33" i="79"/>
  <c r="I33" i="79"/>
  <c r="G33" i="79"/>
  <c r="E33" i="79"/>
  <c r="N28" i="79"/>
  <c r="I28" i="79"/>
  <c r="G28" i="79"/>
  <c r="E28" i="79"/>
  <c r="N24" i="79"/>
  <c r="I24" i="79"/>
  <c r="G24" i="79"/>
  <c r="E24" i="79"/>
  <c r="N20" i="79"/>
  <c r="I20" i="79"/>
  <c r="G20" i="79"/>
  <c r="E20" i="79"/>
  <c r="J35" i="83" l="1"/>
  <c r="J37" i="83" s="1"/>
  <c r="J38" i="83" s="1"/>
  <c r="D22" i="82"/>
  <c r="J23" i="82"/>
  <c r="J24" i="82" s="1"/>
  <c r="D23" i="82"/>
  <c r="G30" i="84"/>
  <c r="G31" i="84" s="1"/>
  <c r="L56" i="80"/>
  <c r="L57" i="80"/>
  <c r="F29" i="84"/>
  <c r="G29" i="84" s="1"/>
  <c r="G28" i="84"/>
  <c r="F58" i="84"/>
  <c r="G58" i="84" s="1"/>
  <c r="F26" i="82"/>
  <c r="G29" i="85"/>
  <c r="C11" i="87"/>
  <c r="G22" i="86"/>
  <c r="G24" i="86" s="1"/>
  <c r="G21" i="86"/>
  <c r="G48" i="84"/>
  <c r="E56" i="84" s="1"/>
  <c r="G56" i="84" s="1"/>
  <c r="E69" i="79"/>
  <c r="D29" i="80"/>
  <c r="L29" i="80" s="1"/>
  <c r="L30" i="80" s="1"/>
  <c r="H18" i="81"/>
  <c r="N18" i="81" s="1"/>
  <c r="N20" i="81" s="1"/>
  <c r="F17" i="83"/>
  <c r="E70" i="79"/>
  <c r="H19" i="81"/>
  <c r="N19" i="81" s="1"/>
  <c r="E60" i="79"/>
  <c r="E67" i="79"/>
  <c r="N60" i="79"/>
  <c r="N70" i="79" s="1"/>
  <c r="G57" i="84"/>
  <c r="F28" i="81" l="1"/>
  <c r="N28" i="81" s="1"/>
  <c r="D59" i="80"/>
  <c r="G60" i="84"/>
  <c r="G61" i="84" s="1"/>
  <c r="G59" i="84"/>
  <c r="J26" i="82"/>
  <c r="F28" i="82"/>
  <c r="J28" i="82" s="1"/>
  <c r="G23" i="86"/>
  <c r="G25" i="86" s="1"/>
  <c r="F18" i="83"/>
  <c r="J18" i="83" s="1"/>
  <c r="J17" i="83"/>
  <c r="G70" i="79"/>
  <c r="G67" i="79"/>
  <c r="N67" i="79"/>
  <c r="N78" i="79" s="1"/>
  <c r="N79" i="79" s="1"/>
  <c r="J19" i="83" l="1"/>
  <c r="J39" i="83" s="1"/>
  <c r="G73" i="84"/>
  <c r="C10" i="87" s="1"/>
  <c r="G74" i="84"/>
  <c r="L59" i="80"/>
  <c r="D60" i="80" s="1"/>
  <c r="L60" i="80" s="1"/>
  <c r="C12" i="87"/>
  <c r="G26" i="86"/>
  <c r="G27" i="86" s="1"/>
  <c r="F32" i="81"/>
  <c r="N32" i="81" s="1"/>
  <c r="E80" i="79"/>
  <c r="N80" i="79" s="1"/>
  <c r="N81" i="79" s="1"/>
  <c r="N82" i="79" s="1"/>
  <c r="F27" i="82"/>
  <c r="J27" i="82" s="1"/>
  <c r="J29" i="82" s="1"/>
  <c r="J30" i="82" s="1"/>
  <c r="F30" i="81"/>
  <c r="N30" i="81" s="1"/>
  <c r="F29" i="81"/>
  <c r="J40" i="83" l="1"/>
  <c r="J41" i="83" s="1"/>
  <c r="C5" i="87"/>
  <c r="N83" i="79"/>
  <c r="M84" i="79" s="1"/>
  <c r="J31" i="82"/>
  <c r="J32" i="82"/>
  <c r="D61" i="80"/>
  <c r="L61" i="80" s="1"/>
  <c r="N29" i="81"/>
  <c r="F31" i="81"/>
  <c r="N31" i="81" s="1"/>
  <c r="L63" i="80"/>
  <c r="L64" i="80" s="1"/>
  <c r="L65" i="80" s="1"/>
  <c r="L66" i="80" s="1"/>
  <c r="E14" i="13" s="1"/>
  <c r="E17" i="13" l="1"/>
  <c r="J42" i="83"/>
  <c r="C9" i="87"/>
  <c r="L67" i="80"/>
  <c r="L68" i="80" s="1"/>
  <c r="C6" i="87"/>
  <c r="L84" i="79"/>
  <c r="N33" i="81"/>
  <c r="N34" i="81" s="1"/>
  <c r="N35" i="81" s="1"/>
  <c r="C8" i="87"/>
  <c r="J33" i="82"/>
  <c r="J34" i="82" s="1"/>
  <c r="N37" i="81" l="1"/>
  <c r="C7" i="87"/>
  <c r="C13" i="87" s="1"/>
  <c r="N36" i="81"/>
  <c r="G19" i="13" l="1"/>
  <c r="G20" i="13"/>
  <c r="E21" i="67" l="1"/>
  <c r="G21" i="67" s="1"/>
  <c r="G15" i="67"/>
  <c r="E15" i="67"/>
  <c r="G14" i="67"/>
  <c r="E14" i="67"/>
  <c r="G13" i="67"/>
  <c r="G12" i="67"/>
  <c r="G11" i="67"/>
  <c r="G10" i="67"/>
  <c r="E17" i="67" l="1"/>
  <c r="G17" i="67" s="1"/>
  <c r="G18" i="67" s="1"/>
  <c r="G19" i="67" s="1"/>
  <c r="G22" i="67" s="1"/>
  <c r="G23" i="67" s="1"/>
  <c r="G25" i="67" l="1"/>
  <c r="G24" i="67"/>
  <c r="B17" i="50" l="1"/>
  <c r="B31" i="50" l="1"/>
  <c r="B30" i="50"/>
  <c r="B32" i="50" s="1"/>
  <c r="C5" i="13" l="1"/>
  <c r="C4" i="35" l="1"/>
  <c r="B33" i="50"/>
  <c r="B29" i="50"/>
  <c r="B35" i="50" s="1"/>
  <c r="B2" i="50"/>
  <c r="A3" i="47"/>
  <c r="C4" i="51"/>
  <c r="B34" i="50" l="1"/>
  <c r="E14" i="50" s="1"/>
  <c r="F14" i="50" s="1"/>
  <c r="H14" i="50" s="1"/>
  <c r="C21" i="47" l="1"/>
  <c r="G14" i="50"/>
  <c r="E17" i="50"/>
  <c r="D17" i="50"/>
  <c r="F17" i="50" l="1"/>
  <c r="C15" i="47" s="1"/>
  <c r="G17" i="50" l="1"/>
  <c r="I17" i="50"/>
  <c r="G18" i="13"/>
  <c r="G15" i="13" l="1"/>
  <c r="E39" i="50" l="1"/>
  <c r="E40" i="50"/>
  <c r="B45" i="50" l="1"/>
  <c r="E15" i="50" l="1"/>
  <c r="E49" i="50" l="1"/>
  <c r="E50" i="50" s="1"/>
  <c r="E13" i="50"/>
  <c r="E16" i="50" l="1"/>
  <c r="G17" i="13" l="1"/>
  <c r="G13" i="13"/>
  <c r="G16" i="13"/>
  <c r="G14" i="13" l="1"/>
  <c r="G22" i="13" s="1"/>
  <c r="D12" i="35" s="1"/>
  <c r="B13" i="50" l="1"/>
  <c r="D13" i="50" s="1"/>
  <c r="F13" i="50" l="1"/>
  <c r="H13" i="50" s="1"/>
  <c r="G13" i="50" l="1"/>
  <c r="C13" i="47" l="1"/>
  <c r="D14" i="35"/>
  <c r="D15" i="47" l="1"/>
  <c r="E15" i="47" l="1"/>
  <c r="G24" i="13" l="1"/>
  <c r="L15" i="28"/>
  <c r="L14" i="28"/>
  <c r="L13" i="28"/>
  <c r="L12" i="28"/>
  <c r="D16" i="35" l="1"/>
  <c r="G28" i="13"/>
  <c r="L16" i="28"/>
  <c r="D18" i="28" s="1"/>
  <c r="L18" i="28" s="1"/>
  <c r="D18" i="35" l="1"/>
  <c r="D17" i="28"/>
  <c r="L17" i="28" s="1"/>
  <c r="D27" i="28" s="1"/>
  <c r="L27" i="28" s="1"/>
  <c r="D19" i="28"/>
  <c r="L19" i="28" s="1"/>
  <c r="D15" i="50" l="1"/>
  <c r="L21" i="28"/>
  <c r="D13" i="47"/>
  <c r="D24" i="28"/>
  <c r="D23" i="28"/>
  <c r="L23" i="28" s="1"/>
  <c r="F15" i="50" l="1"/>
  <c r="H15" i="50" s="1"/>
  <c r="L24" i="28"/>
  <c r="G15" i="50" l="1"/>
  <c r="J15" i="50" s="1"/>
  <c r="I15" i="50"/>
  <c r="D25" i="28"/>
  <c r="L25" i="28" s="1"/>
  <c r="D26" i="28"/>
  <c r="L26" i="28" s="1"/>
  <c r="C14" i="47" l="1"/>
  <c r="D28" i="28"/>
  <c r="L28" i="28" s="1"/>
  <c r="L29" i="28" s="1"/>
  <c r="L30" i="28" s="1"/>
  <c r="L31" i="28" s="1"/>
  <c r="L32" i="28" s="1"/>
  <c r="L33" i="28" s="1"/>
  <c r="L34" i="28" s="1"/>
  <c r="D14" i="47" l="1"/>
  <c r="D19" i="35"/>
  <c r="H20" i="35" l="1"/>
  <c r="H21" i="35" s="1"/>
  <c r="G30" i="13" s="1"/>
  <c r="G31" i="13" s="1"/>
  <c r="B16" i="50" s="1"/>
  <c r="B19" i="50" s="1"/>
  <c r="E13" i="47"/>
  <c r="B20" i="50" l="1"/>
  <c r="G32" i="13"/>
  <c r="D16" i="50" l="1"/>
  <c r="D19" i="50" s="1"/>
  <c r="E14" i="47"/>
  <c r="D20" i="50" l="1"/>
  <c r="D21" i="50" s="1"/>
  <c r="D22" i="50" s="1"/>
  <c r="B21" i="50"/>
  <c r="B22" i="50" s="1"/>
  <c r="F16" i="50"/>
  <c r="F19" i="50" s="1"/>
  <c r="F20" i="50" l="1"/>
  <c r="H19" i="50"/>
  <c r="I16" i="50"/>
  <c r="G16" i="50"/>
  <c r="H20" i="50" l="1"/>
  <c r="C16" i="47"/>
  <c r="C17" i="47" s="1"/>
  <c r="G19" i="50"/>
  <c r="D21" i="47"/>
  <c r="E21" i="47" s="1"/>
  <c r="C22" i="47" l="1"/>
  <c r="D22" i="47" s="1"/>
  <c r="E22" i="47" s="1"/>
  <c r="H21" i="50"/>
  <c r="H22" i="50" s="1"/>
  <c r="C18" i="47"/>
  <c r="F21" i="50"/>
  <c r="F22" i="50" s="1"/>
  <c r="I22" i="50" s="1"/>
  <c r="G20" i="50"/>
  <c r="D16" i="47"/>
  <c r="D17" i="47" s="1"/>
  <c r="G21" i="50" l="1"/>
  <c r="G22" i="50" s="1"/>
  <c r="E16" i="47"/>
  <c r="E17" i="47" s="1"/>
  <c r="D18" i="47"/>
  <c r="E18" i="47" s="1"/>
  <c r="B22" i="48" l="1"/>
  <c r="G6" i="51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A74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A7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A7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A7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A7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<sst xmlns="http://schemas.openxmlformats.org/spreadsheetml/2006/main" count="2736" uniqueCount="1182">
  <si>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</si>
  <si>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</si>
  <si>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</si>
  <si>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</si>
  <si>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</si>
  <si>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</si>
  <si>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</si>
  <si>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</si>
  <si>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</si>
  <si>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</si>
  <si>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</si>
  <si>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</si>
  <si>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</si>
  <si>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</si>
  <si>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</si>
  <si>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</si>
  <si>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</si>
  <si>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</si>
  <si>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</si>
  <si>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</si>
  <si>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</si>
  <si>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</si>
  <si>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</si>
  <si>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</si>
  <si>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</si>
  <si>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</si>
  <si>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</si>
  <si>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</si>
  <si>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</si>
  <si>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</si>
  <si>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</si>
  <si>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</si>
  <si>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</si>
  <si>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</si>
  <si>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</si>
  <si>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</si>
  <si>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</si>
  <si>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</si>
  <si>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</si>
  <si>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</si>
  <si>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</si>
  <si>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</si>
  <si>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</si>
  <si>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</si>
  <si>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</si>
  <si>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</si>
  <si>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</si>
  <si>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</si>
  <si>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>АО "Курорты Северного Кавказа"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</si>
  <si>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</si>
  <si>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</si>
  <si>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</si>
  <si>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</si>
  <si>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</si>
  <si>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</si>
  <si>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</si>
  <si>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</si>
  <si>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</si>
  <si>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</si>
  <si>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</si>
  <si>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</si>
  <si>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</si>
  <si>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</si>
  <si>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</si>
  <si>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</si>
  <si>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</si>
  <si>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</si>
  <si>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</si>
  <si>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</si>
  <si>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</si>
  <si>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</si>
  <si>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</si>
  <si>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</si>
  <si>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</si>
  <si>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</si>
  <si>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</si>
  <si>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</si>
  <si>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</si>
  <si>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</si>
  <si>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</si>
  <si>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</si>
  <si>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</si>
  <si>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</si>
  <si>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</si>
  <si>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</si>
  <si>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</si>
  <si>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</si>
  <si>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</si>
  <si>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</si>
  <si>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</si>
  <si>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</si>
  <si>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</si>
  <si>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</si>
  <si>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</si>
  <si>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  </t>
  </si>
  <si>
    <t>Итого: ИЗ+ПД</t>
  </si>
  <si>
    <t>Примечание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</si>
  <si>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</si>
  <si>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</si>
  <si>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</si>
  <si>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</si>
  <si>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</si>
  <si>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</si>
  <si>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</si>
  <si>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</si>
  <si>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</si>
  <si>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</si>
  <si>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</si>
  <si>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</si>
  <si>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</si>
  <si>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</si>
  <si>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</si>
  <si>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Смета № 1-пд</t>
  </si>
  <si>
    <t>3.1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</si>
  <si>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</si>
  <si>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</si>
  <si>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</si>
  <si>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Заместитель директора Департамента развития инфраструктуры АО "КСК"</t>
  </si>
  <si>
    <t>Описание метода расчета стоимости изыскательских работ</t>
  </si>
  <si>
    <t>Описание метода расчета стоимости проектных работ</t>
  </si>
  <si>
    <t>2. ПРОЕКТНЫЕ РАБОТЫ СТАДИИ ПД</t>
  </si>
  <si>
    <t>ВСЕГО:</t>
  </si>
  <si>
    <t>2.1.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</si>
  <si>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</si>
  <si>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</si>
  <si>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3.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</si>
  <si>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 xml:space="preserve">Экспертиза проектной документации  и результатов инженерных изысканий. </t>
  </si>
  <si>
    <t>НДС-20 %</t>
  </si>
  <si>
    <t>1.2</t>
  </si>
  <si>
    <t>Государственная экспертиза проектной документации и результатов инженерных изысканий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</si>
  <si>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</si>
  <si>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</si>
  <si>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</si>
  <si>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</si>
  <si>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</si>
  <si>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</si>
  <si>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Смета № 2-из</t>
  </si>
  <si>
    <t>Смета № 1-из</t>
  </si>
  <si>
    <t>Смета № 3-из</t>
  </si>
  <si>
    <t>Смета № 4-из</t>
  </si>
  <si>
    <t>№</t>
  </si>
  <si>
    <t>ИТОГО:</t>
  </si>
  <si>
    <t>Стоимость инж.изыск. в уровне цен 01.01.2001 г. без НДС</t>
  </si>
  <si>
    <t>Стоимость проектных работ в уровне цен 01.01.2001 г. без НДС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</si>
  <si>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</si>
  <si>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</si>
  <si>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</si>
  <si>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</si>
  <si>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</si>
  <si>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</si>
  <si>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</si>
  <si>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</si>
  <si>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</si>
  <si>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</si>
  <si>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Резерв средств на непредвиденные работы и затраты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</si>
  <si>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</si>
  <si>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</si>
  <si>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</si>
  <si>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</si>
  <si>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</si>
  <si>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мес.</t>
  </si>
  <si>
    <t>с учетом времени на прохождение госэкспертизы</t>
  </si>
  <si>
    <t>Начало работ</t>
  </si>
  <si>
    <t>Окончание работ</t>
  </si>
  <si>
    <t>2. Продолжительность разработки проектной документации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</si>
  <si>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</si>
  <si>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</si>
  <si>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</si>
  <si>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</si>
  <si>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</si>
  <si>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</si>
  <si>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</si>
  <si>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</si>
  <si>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</si>
  <si>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</si>
  <si>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</si>
  <si>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</si>
  <si>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</si>
  <si>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расчете учтен резерв средств на непредвиденные затраты в размере 2%</t>
  </si>
  <si>
    <t>Налог на добавленную стоимость - 20 %</t>
  </si>
  <si>
    <t>Дата начала</t>
  </si>
  <si>
    <t>Дата окончания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</si>
  <si>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</si>
  <si>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</si>
  <si>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Итого индекс прогнозной инфляции И=</t>
  </si>
  <si>
    <t>1 км</t>
  </si>
  <si>
    <t>(1,00295^6,7+1,00295^11)/2</t>
  </si>
  <si>
    <t>Доля работ, выполняемых в 2021 году</t>
  </si>
  <si>
    <t>Продолжительность работ в 2021 году</t>
  </si>
  <si>
    <t xml:space="preserve">Продолжительность выполнения инженерных изысканий и проектной документации </t>
  </si>
  <si>
    <t>Геофизические исследования</t>
  </si>
  <si>
    <t>Смета № 5-из</t>
  </si>
  <si>
    <t>Разработка проектной документации стадии "Проектная документация"</t>
  </si>
  <si>
    <t>- затраты на инженерные изыскания:</t>
  </si>
  <si>
    <t xml:space="preserve"> Стоимость проектирования объекта в прогнозных   ценах периода проектирования (руб.)</t>
  </si>
  <si>
    <t>Продолжительность работ в соответствие с Графиком</t>
  </si>
  <si>
    <t>Х</t>
  </si>
  <si>
    <t xml:space="preserve">Расчет начальной (максимальной) цены контракта при осуществлении закупок работ 
по инженерным изысканиям и по подготовке проектной документации </t>
  </si>
  <si>
    <t>1.5</t>
  </si>
  <si>
    <t>Смета № 6-из</t>
  </si>
  <si>
    <t>1.6</t>
  </si>
  <si>
    <t>ежемесячный индекс прогноз на 2021 год</t>
  </si>
  <si>
    <t>Итого индекс прогнозной инфляции</t>
  </si>
  <si>
    <t>Экологическая экспертиза</t>
  </si>
  <si>
    <t>- затраты на экологическую экспертизу;</t>
  </si>
  <si>
    <t>- затраты на проектные работы стадии "Проектная документация";</t>
  </si>
  <si>
    <t>- затраты на оплату услуг Государственной экспертизы;</t>
  </si>
  <si>
    <t>-индексы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</si>
  <si>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</si>
  <si>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Наименование работ</t>
  </si>
  <si>
    <t>Длительность (кал. дней)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</si>
  <si>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</si>
  <si>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</si>
  <si>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</si>
  <si>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</si>
  <si>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</si>
  <si>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</si>
  <si>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</si>
  <si>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</si>
  <si>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</si>
  <si>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</si>
  <si>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</si>
  <si>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</si>
  <si>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Государственная экспертиза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</si>
  <si>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</si>
  <si>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проектно-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</si>
  <si>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* Х- дата подписания договора</t>
  </si>
  <si>
    <t>Индекс пересчета в текущие цены на II квартал 2021 г. принят согласно Письму Минстроя России 
от 04.05.2021 N 18410-ИФ/09.</t>
  </si>
  <si>
    <t>на выполнение проектно-изыскательских работ по объекту:</t>
  </si>
  <si>
    <t>Затраты на экологическую экспертизу</t>
  </si>
  <si>
    <t>Продолжительность работ в 2022 году</t>
  </si>
  <si>
    <t>месяцев</t>
  </si>
  <si>
    <t>Доля работ, выполняемых в 2022 году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</si>
  <si>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30.09.2020 г. 
№ 32028-ПК/Д03и.</t>
  </si>
  <si>
    <t>Индекс Минэкономразвития РФ на 2021 г. (Письмо Минэкономразвития России от 30.09.2020 г. 
№ 32028-ПК/Д03и)</t>
  </si>
  <si>
    <t>Индекс Минэкономразвития РФ на 2022 г. (Письмо Минэкономразвития России от 30.09.2020 г. 
№ 32028-ПК/Д03и)</t>
  </si>
  <si>
    <t>Индекс Минэкономразвития РФ на 2023 г. (Письмо Минэкономразвития России от 30.09.2020 г. 
№ 32028-ПК/Д03и)</t>
  </si>
  <si>
    <t>ежемесячный индекс прогноз на 2022 год</t>
  </si>
  <si>
    <t>1,051^(1/12) =</t>
  </si>
  <si>
    <t>1,048^(1/12) =</t>
  </si>
  <si>
    <t>Применены индексы на II квартал 2021 года по Письму Минстроя России от 04.05.2021 N 18410-ИФ/09.</t>
  </si>
  <si>
    <r>
      <t xml:space="preserve">Индекс-дефлятор на 2021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II квартал 2021 года по Письму Минстроя России от 04.05.2021 N 18410-ИФ/09.</t>
    </r>
  </si>
  <si>
    <r>
      <t xml:space="preserve">Индекс-дефлятор на 2022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II квартал 2021 года по Письму Минстроя России от 04.05.2021 N 18410-ИФ/09.</t>
    </r>
  </si>
  <si>
    <t>гора Эльбрус, Эльбрусский муниципальный район, Кабардино-Балкарская Республика, Российская Федерация</t>
  </si>
  <si>
    <t>Коэф.2 кв.2021</t>
  </si>
  <si>
    <t>Стоимость проектных работ в ценах 2 кв.2021</t>
  </si>
  <si>
    <t>Стоимость инж.изыск.в ценах 2 кв.2021</t>
  </si>
  <si>
    <t>Индекс пересчета в текущие цены 2021 г</t>
  </si>
  <si>
    <t>Форма 2п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</si>
  <si>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</si>
  <si>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</si>
  <si>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</si>
  <si>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</si>
  <si>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</si>
  <si>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</si>
  <si>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</si>
  <si>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</si>
  <si>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</si>
  <si>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</si>
  <si>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</si>
  <si>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</si>
  <si>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Здания и сооружения</t>
  </si>
  <si>
    <t xml:space="preserve"> Стадийность проектирования К=0,4;</t>
  </si>
  <si>
    <t>Котн=100%</t>
  </si>
  <si>
    <t xml:space="preserve">СБЦ "Предприятия автомобильного транспорта (2006)" табл.1 п.33
(СБЦ55-1-33) </t>
  </si>
  <si>
    <t xml:space="preserve"> Относительная стоимость -66,1 % (без водоснабжения и канализации- 8,9%, отопления и вентиляции-11% дымоудаления-5%,энергоэффективности-4%,отходов производства-1%, ИТП-4%) с учетом сейсмичности 9 баллов К=1,3 (п. 3.7 МУ)  для разделов: ТХ-9,7%, АР-26,3%,электроснабж-9%). Итого общий коэффициент относительной стоимости К=(0,45*1,3+0,211)=0,796 К=0,796;</t>
  </si>
  <si>
    <t>ОП п.1.5 Стадийность проектирования К=0,3;</t>
  </si>
  <si>
    <t xml:space="preserve"> Коэффициент относительной стоимости с учетом сейсмичности 9 баллов для разделов КР=12%*1,3=15,6%;</t>
  </si>
  <si>
    <t xml:space="preserve"> Смета на строительство при исключении разделов (АР,электроснабжение,водоснабжение,водоотведение,отопление,вентиляция,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инвалидов)=8%:92%*34%=2,96%;</t>
  </si>
  <si>
    <t xml:space="preserve"> Стадийность проектирования К=0,6;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</si>
  <si>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18(м2) </t>
  </si>
  <si>
    <t xml:space="preserve">СБЦП "Объекты нефтеперерабатывающей и нефтехимической промышленности (2015)" табл.8 п.1.35
(СБЦП13-8-1.35) </t>
  </si>
  <si>
    <t>Разъяснение АО "ЦИП" в письме от 15.12.2016 № 398-03/4 Отсутствие взрывопожароопасной среды К=0,8;</t>
  </si>
  <si>
    <t>п.2.1 ОП Проект организации строительства - 6% (ценообразующий к-т) К=1,06;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</si>
  <si>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разделам АР и КР=13,8%);</t>
  </si>
  <si>
    <t>МУ п.3.7 Сейсмичность 9 баллов  К= 1,3 для 81,8% разделов (АР и КР=13,8%, Электросн.-5,4%, Сети связи-0,9%, ТХ-61,7%);</t>
  </si>
  <si>
    <t xml:space="preserve"> Общий усложняющий коэффициент К=(0,138)*1,45+(0,054+0,009+0,617)*1,3+0,182=0,2001+0,884+0,182=1,2661 К=1,2661;</t>
  </si>
  <si>
    <t>ОП п.1.6 Оценка воздействия объекта капитального строительства на окружающую среду (ОВОС) в составе проектной документации К=1,04;</t>
  </si>
  <si>
    <t>ТЧ п.2.1 Разработка проекта организации строительства К=1,06;</t>
  </si>
  <si>
    <t>Линейные опоры КД высотой 25 м (все опоры индивидуальные)</t>
  </si>
  <si>
    <t xml:space="preserve">Стальные опоры радиовещательной и связной радиостанции высотой от 12 до 250 м (Опора ТО1), 25(1 м по высоте опоры) </t>
  </si>
  <si>
    <t xml:space="preserve">СБЦП "Объекты связи (2010)" табл.18 п.1
(СБЦП02-18-1) 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</si>
  <si>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разделу КР=12%);</t>
  </si>
  <si>
    <t>СБЦП МУ(2009) п.3.7 Сейсмичность 9 баллов К=1,3 (к разделу КР=12%);</t>
  </si>
  <si>
    <t xml:space="preserve"> Коэффициент относительной стоимости с учетом сейсмичности и вечномерзлых грунтов к разделу КР=12%*1,45=17,4%;</t>
  </si>
  <si>
    <t>ОП п.1.11 Выполнение работ по оценке воздействия объекта капитального строительства на окружающую среду (ОВОС) в составе проектной документации К=1,04;</t>
  </si>
  <si>
    <t>Котн=42,36%</t>
  </si>
  <si>
    <t xml:space="preserve">Стальные опоры радиовещательной и связной радиостанции высотой от 12 до 250 м (Опора ТО2), 25(1 м по высоте опоры) </t>
  </si>
  <si>
    <t xml:space="preserve">Стальные опоры радиовещательной и связной радиостанции высотой от 12 до 250 м (Опора ТО3), 25(1 м по высоте опоры) </t>
  </si>
  <si>
    <t xml:space="preserve">Стальные опоры радиовещательной и связной радиостанции высотой от 12 до 250 м (Опора ТО4), 25(1 м по высоте опоры) </t>
  </si>
  <si>
    <t xml:space="preserve">Стальные опоры радиовещательной и связной радиостанции высотой от 12 до 250 м (Опора ТО5), 25(1 м по высоте опоры) </t>
  </si>
  <si>
    <t xml:space="preserve">Стальные опоры радиовещательной и связной радиостанции высотой от 12 до 250 м (Опора ТО6), 25(1 м по высоте опоры) </t>
  </si>
  <si>
    <t xml:space="preserve">Стальные опоры радиовещательной и связной радиостанции высотой от 12 до 250 м (Опора ТО7), 25(1 м по высоте опоры) </t>
  </si>
  <si>
    <t xml:space="preserve">Стальные опоры радиовещательной и связной радиостанции высотой от 12 до 250 м (Опора ТО8), 25(1 м по высоте опоры) </t>
  </si>
  <si>
    <t xml:space="preserve">Стальные опоры радиовещательной и связной радиостанции высотой от 12 до 250 м (Опора ТО9), 25(1 м по высоте опоры) </t>
  </si>
  <si>
    <t xml:space="preserve">Стальные опоры радиовещательной и связной радиостанции высотой от 12 до 250 м (Опора ТО10), 25(1 м по высоте опоры) </t>
  </si>
  <si>
    <t xml:space="preserve">Стальные опоры радиовещательной и связной радиостанции высотой от 12 до 250 м (Опора ТО11), 25(1 м по высоте опоры) </t>
  </si>
  <si>
    <t xml:space="preserve">Стальные опоры радиовещательной и связной радиостанции высотой от 12 до 250 м (Опора ТО12), 25(1 м по высоте опоры) </t>
  </si>
  <si>
    <t xml:space="preserve">Стальные опоры радиовещательной и связной радиостанции высотой от 12 до 250 м (Опора ТО13), 25(1 м по высоте опоры) </t>
  </si>
  <si>
    <t xml:space="preserve">Стальные опоры радиовещательной и связной радиостанции высотой от 12 до 250 м (Опора ТО14), 25(1 м по высоте опоры) </t>
  </si>
  <si>
    <t xml:space="preserve">Стальные опоры радиовещательной и связной радиостанции высотой от 12 до 250 м (Опора ТО15), 25(1 м по высоте опоры) </t>
  </si>
  <si>
    <t xml:space="preserve">Стальные опоры радиовещательной и связной радиостанции высотой от 12 до 250 м (Опора ТО16), 25(1 м по высоте опоры) </t>
  </si>
  <si>
    <t xml:space="preserve">Стальные опоры радиовещательной и связной радиостанции высотой от 12 до 250 м (Опора ТО17), 25(1 м по высоте опоры) </t>
  </si>
  <si>
    <t xml:space="preserve">Стальные опоры радиовещательной и связной радиостанции высотой от 12 до 250 м (Опора ТО18), 25(1 м по высоте опоры) </t>
  </si>
  <si>
    <t xml:space="preserve">Стальные опоры радиовещательной и связной радиостанции высотой от 12 до 250 м (Опора ТО19), 25(1 м по высоте опоры) </t>
  </si>
  <si>
    <t xml:space="preserve">Стальные опоры радиовещательной и связной радиостанции высотой от 12 до 250 м (Опора ТО20), 25(1 м по высоте опоры) </t>
  </si>
  <si>
    <t xml:space="preserve">Стальные опоры радиовещательной и связной радиостанции высотой от 12 до 250 м (Опора ТО21), 25(1 м по высоте опоры) </t>
  </si>
  <si>
    <t xml:space="preserve">Стальные опоры радиовещательной и связной радиостанции высотой от 12 до 250 м (Опора ТО22), 25(1 м по высоте опоры) </t>
  </si>
  <si>
    <t xml:space="preserve">Стальные опоры радиовещательной и связной радиостанции высотой от 12 до 250 м (Опора ТО23), 25(1 м по высоте опоры) </t>
  </si>
  <si>
    <t xml:space="preserve">Стальные опоры радиовещательной и связной радиостанции высотой от 12 до 250 м (Опора ТО24), 25(1 м по высоте опоры) </t>
  </si>
  <si>
    <t xml:space="preserve">Стальные опоры радиовещательной и связной радиостанции высотой от 12 до 250 м (Опора ТО25), 25(1 м по высоте опоры) </t>
  </si>
  <si>
    <t xml:space="preserve">Стальные опоры радиовещательной и связной радиостанции высотой от 12 до 250 м (Опора ТО26), 25(1 м по высоте опоры) </t>
  </si>
  <si>
    <t xml:space="preserve">Стальные опоры радиовещательной и связной радиостанции высотой от 12 до 250 м (Опора ТО27), 25(1 м по высоте опоры) </t>
  </si>
  <si>
    <t xml:space="preserve">Стальные опоры радиовещательной и связной радиостанции высотой от 12 до 250 м (Опора ТО28), 25(1 м по высоте опоры) </t>
  </si>
  <si>
    <t xml:space="preserve">Стальные опоры радиовещательной и связной радиостанции высотой от 12 до 250 м (Опора ТО29), 25(1 м по высоте опоры) </t>
  </si>
  <si>
    <t xml:space="preserve">Стальные опоры радиовещательной и связной радиостанции высотой от 12 до 250 м (Опора ТО30), 25(1 м по высоте опоры) </t>
  </si>
  <si>
    <t xml:space="preserve">Стальные опоры радиовещательной и связной радиостанции высотой от 12 до 250 м (Опора ТО31), 25(1 м по высоте опоры) </t>
  </si>
  <si>
    <t>Итого по разделу 1 Здания и сооружения</t>
  </si>
  <si>
    <t xml:space="preserve">   Проектные работы: Предприятия автомобильного транспорта (2006)</t>
  </si>
  <si>
    <t xml:space="preserve">   Проектные работы: Объекты связи (2010)</t>
  </si>
  <si>
    <t xml:space="preserve">   Проектные работы: Объекты нефтеперерабатывающей и нефтехимической промышленности (2015)</t>
  </si>
  <si>
    <t xml:space="preserve">   Итого</t>
  </si>
  <si>
    <t xml:space="preserve">   Итого по разделу 1 Здания и сооружения</t>
  </si>
  <si>
    <t>МУ п. 3.7 Сейсмичность 9 баллов для  63,5% разделов (ТХ- 24,5%, КР=27,5%, искусств. соор.=1,5%, электроснаб.=10%); К= (0,635*1,3+0,365)=1,191 К=1,191;</t>
  </si>
  <si>
    <t>ОП п.1.14 Выполнение работ по оценке воздействия объекта капитального строительства на окружающую среду (ОВОС)  К=1,04;</t>
  </si>
  <si>
    <t xml:space="preserve">СБЦП "Коммунальные инженерные сети и сооружения (2012)" табл.18 п.8
(СБЦП07-18-8) </t>
  </si>
  <si>
    <t xml:space="preserve"> Стадийность проектирования К=0,3;</t>
  </si>
  <si>
    <t>СБЦП МУ(2009) п.3.2 Привязка типовой или повторно применяемой проектной документации, без внесения изменений в надземную часть здания - от 0,2 до 0,35 К=0,35;</t>
  </si>
  <si>
    <t>МУ п. 3.7 Сейсмичность 9 баллов для  37% разделов (Электроснабж=7%, ТХ-30%); К= (0,37*1,3+0,63)=1,111 К=1,111;</t>
  </si>
  <si>
    <t xml:space="preserve"> Стадийность проектирования К=0,5;</t>
  </si>
  <si>
    <t xml:space="preserve">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кВ•А, 1(1 подстанция) </t>
  </si>
  <si>
    <t xml:space="preserve">СБЦП "Коммунальные инженерные сети и сооружения (2012)" табл.37 п.2
(СБЦП07-37-2) </t>
  </si>
  <si>
    <t>ТЧ п.2.1.2 При проектировании кабелей уплотненных, междугородних, оптических, телемеханики, кабельного телевидения, до К=1,2;</t>
  </si>
  <si>
    <t xml:space="preserve">   Проектные работы: Коммунальные инженерные сети и сооружения (2012)</t>
  </si>
  <si>
    <t>Раздел 3. Сети связи и безопасности</t>
  </si>
  <si>
    <t>СКУД</t>
  </si>
  <si>
    <t xml:space="preserve">СБЦП "Объекты связи (2010)" табл.20 п.7
(СБЦП02-20-7) </t>
  </si>
  <si>
    <t xml:space="preserve"> Сейсмичность 9 баллов (п. 3.7 МУ) для раздела связь- 2% К=(0,02*1,3+0,98)=1,006 К=1,006;</t>
  </si>
  <si>
    <t>СОТ наружная</t>
  </si>
  <si>
    <t>ТЧ п.2.45 Проектирование наружных установок промышленного телевизионного оборудования на территории объекта К=1,1;</t>
  </si>
  <si>
    <t>ТЧ п.3.2 Для зданий и сооружений со скрытой прокладкой инженерных коммуникаций К=1,2;</t>
  </si>
  <si>
    <t>Прим.1 При защите объекта двумя рубежами защиты К=1,2;</t>
  </si>
  <si>
    <t>Прим.2 При наличии на объекте нескольких отдельных помещений с различными режимами работы, а также объектов с различным административным подчинением, на каждый режим работы и объект К=1,1;</t>
  </si>
  <si>
    <t>ТЧ п.2.6 Сейсмичность 9 баллов (Принципиальные технические решения=30%) К=0,3*1,3+0,7=1,09 К=1,09;</t>
  </si>
  <si>
    <t>ТЧ п.2.7 Стадийность проектирования К=0,25;</t>
  </si>
  <si>
    <t>СПД-СБ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</si>
  <si>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21(1 канал) </t>
  </si>
  <si>
    <t xml:space="preserve">СБЦП "Объекты связи (2010)" табл.2 п.2
(СБЦП02-2-2) </t>
  </si>
  <si>
    <t xml:space="preserve"> Сейсмичность 9 баллов (п. 3.7 МУ) для раздела связь- 2%) К=(0,02*1,3+0,98)=1,006 К=1,006;</t>
  </si>
  <si>
    <t>СКС</t>
  </si>
  <si>
    <t xml:space="preserve">СБЦП "Объекты связи (2010)" табл.24 п.10
(СБЦП02-24-10) </t>
  </si>
  <si>
    <t>СПД-СС</t>
  </si>
  <si>
    <t>Итого по разделу 3 Сети связи и безопасности</t>
  </si>
  <si>
    <t xml:space="preserve">   Итого по разделу 3 Сети связи и безопасности</t>
  </si>
  <si>
    <t xml:space="preserve">Сб итм 01 - разработка раздела "ИТМ ГОЧС" проекта строительства условного объекта, 1(объект) </t>
  </si>
  <si>
    <t xml:space="preserve">
(СБЦ59-ТЧ-п.2) </t>
  </si>
  <si>
    <t xml:space="preserve"> Коэффициент, учитывающий суммарное количество источников возможных ЧС (природных и техногенных) - 4 (Кис) гл.1, таб.1 К=1,06;</t>
  </si>
  <si>
    <t xml:space="preserve"> Коэффициентдля потенциально опасных объектов, гидротехнических сооружений, объектов воздушного, морского и речного транспорта коэффициент сложности (Ксл) устанавливается в пределах Прим. к табл.2 (Ценообразующий) К=1,6;</t>
  </si>
  <si>
    <t xml:space="preserve">   Проектные работы: Инженерно-технические мероприятия ГО (2006)</t>
  </si>
  <si>
    <t xml:space="preserve">   Итоги по разделу 1 Здания и сооружения</t>
  </si>
  <si>
    <t xml:space="preserve">   Итоги по разделу 3 Сети связи и безопасности</t>
  </si>
  <si>
    <t xml:space="preserve">   ВСЕГО по смете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</si>
  <si>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</si>
  <si>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</si>
  <si>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</si>
  <si>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</si>
  <si>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>, , проектные работы стадии "Проектная документация", Всесезонный туристско-рекреационный комплекс «Эльбрус», _x000D_
Кабардино-Балкарская Республика. _x000D_
Пассажирская подвесная канатная дорога EL8 (секции 8.1 и 8.2.)</t>
  </si>
  <si>
    <t>Операторская НСКД EL8 (секции 8.1)</t>
  </si>
  <si>
    <t>Операторская ВСКД EL8 (секции 8.1)</t>
  </si>
  <si>
    <t>Операторская НСКД EL8 (секции 8.2)</t>
  </si>
  <si>
    <t>Операторская ВСКД EL8 (секции 8.2)</t>
  </si>
  <si>
    <t xml:space="preserve">Стальные опоры радиовещательной и связной радиостанции высотой от 12 до 250 м (Опора ТО32), 25(1 м по высоте опоры) </t>
  </si>
  <si>
    <t xml:space="preserve">Стальные опоры радиовещательной и связной радиостанции высотой от 12 до 250 м (Опора ТО33), 25(1 м по высоте опоры) </t>
  </si>
  <si>
    <t xml:space="preserve">Стальные опоры радиовещательной и связной радиостанции высотой от 12 до 250 м (Опора ТО34), 25(1 м по высоте опоры) </t>
  </si>
  <si>
    <t xml:space="preserve">Стальные опоры радиовещательной и связной радиостанции высотой от 12 до 250 м (Опора ТО35), 25(1 м по высоте опоры) </t>
  </si>
  <si>
    <t xml:space="preserve">Стальные опоры радиовещательной и связной радиостанции высотой от 12 до 250 м (Опора ТО36), 25(1 м по высоте опоры) </t>
  </si>
  <si>
    <t xml:space="preserve">Стальные опоры радиовещательной и связной радиостанции высотой от 12 до 250 м (Опора ТО37), 25(1 м по высоте опоры) </t>
  </si>
  <si>
    <t xml:space="preserve">Стальные опоры радиовещательной и связной радиостанции высотой от 12 до 250 м (Опора ТО38), 25(1 м по высоте опоры) </t>
  </si>
  <si>
    <t>Электроснабжение</t>
  </si>
  <si>
    <t>ТП-КД-2  2х630кВА</t>
  </si>
  <si>
    <t>ТП-КД-3  2х630кВА</t>
  </si>
  <si>
    <t xml:space="preserve">Воздушные линии напряжением 3-20 кВ, длиной: свыше 1 до 15 км, 3,8(км) </t>
  </si>
  <si>
    <t xml:space="preserve">Прокладка бронированного кабеля связи в земле, протяженностью: до 250 м, 1(объект) </t>
  </si>
  <si>
    <t xml:space="preserve">СБЦП "Коммунальные инженерные сети и сооружения (2012)" табл.1 п.42
(СБЦП07-1-42) </t>
  </si>
  <si>
    <t xml:space="preserve">Установка промышленного телевизионного оборудования в готовом здании с числом камер от 2 до 12, 8(1 камера) </t>
  </si>
  <si>
    <t xml:space="preserve">Установка промышленного телевизионного оборудования в готовом здании с числом камер от 2 до 12, 16(1 камера) </t>
  </si>
  <si>
    <t xml:space="preserve">Структурированная кабельная сеть с числом узлов:свыше 25 до 50, 31(1 узел) 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</si>
  <si>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33(1 канал) </t>
  </si>
  <si>
    <t>ВСЕГО по смете</t>
  </si>
  <si>
    <t>Сроки выполнения работ*</t>
  </si>
  <si>
    <t>**  - не входит в обязательства по договору, выполняется производителем (поставщиком) канатной дороги</t>
  </si>
  <si>
    <t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t>
  </si>
  <si>
    <t>Стоимость работ в ценах  сметной документации
II квартал 2021 г.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</si>
  <si>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утвержденного  утвержденного Приказом акционерного общества "Курорты Северного Кавказа" от 21.07.2020  № Пр-20-133; Заданием на проектирование объекта капитального строительства.</t>
  </si>
  <si>
    <t xml:space="preserve">                              </t>
  </si>
  <si>
    <t>на инженерно-геодезические (изыскательские) работы</t>
  </si>
  <si>
    <t>Наименование объекта, стадии,</t>
  </si>
  <si>
    <t>этап изыскательских работ</t>
  </si>
  <si>
    <t>проект</t>
  </si>
  <si>
    <t xml:space="preserve">Наименование проектной </t>
  </si>
  <si>
    <t>(изыскательской) организации</t>
  </si>
  <si>
    <t>Наименование организации заказчика</t>
  </si>
  <si>
    <t>АО "КСК"</t>
  </si>
  <si>
    <t>Сметный расчет составлен на основании следующих документов</t>
  </si>
  <si>
    <t>Справочник базовых  цен на инженерные изыскания для строительства, Москва. 2004г.</t>
  </si>
  <si>
    <t>Расчет стоимости</t>
  </si>
  <si>
    <t>Стоимость, руб.коп</t>
  </si>
  <si>
    <t>п/п</t>
  </si>
  <si>
    <t>Виды работ</t>
  </si>
  <si>
    <t>Полевые работы</t>
  </si>
  <si>
    <t xml:space="preserve">Создание (развитие) плановой опорной </t>
  </si>
  <si>
    <t xml:space="preserve">Табл.8 § 3  </t>
  </si>
  <si>
    <t>х</t>
  </si>
  <si>
    <t>геодезической сети</t>
  </si>
  <si>
    <t xml:space="preserve">Объем работ      шт   </t>
  </si>
  <si>
    <t xml:space="preserve">Категории сложности закладки геодезических
</t>
  </si>
  <si>
    <t>Прим 1 к табл. 8    к=</t>
  </si>
  <si>
    <r>
      <t xml:space="preserve">центров и реперов - </t>
    </r>
    <r>
      <rPr>
        <i/>
        <u/>
        <sz val="10"/>
        <rFont val="Times New Roman Cyr"/>
        <charset val="204"/>
      </rPr>
      <t>3. высокогорный район</t>
    </r>
  </si>
  <si>
    <t>Табл.1 § 4</t>
  </si>
  <si>
    <t xml:space="preserve">Создание (развитие) высотной опорной </t>
  </si>
  <si>
    <t xml:space="preserve">Табл.8 § 4  </t>
  </si>
  <si>
    <t xml:space="preserve">Объем работ      шт  </t>
  </si>
  <si>
    <r>
      <t xml:space="preserve">центров и реперов - </t>
    </r>
    <r>
      <rPr>
        <i/>
        <u/>
        <sz val="10"/>
        <rFont val="Times New Roman Cyr"/>
        <charset val="204"/>
      </rPr>
      <t>3 высокогорный район</t>
    </r>
  </si>
  <si>
    <t>Комплексные инженерно-геодезические</t>
  </si>
  <si>
    <t>Глава 2 Табл. 9, § 15</t>
  </si>
  <si>
    <t>изыскания на незастроенной территории</t>
  </si>
  <si>
    <t>Объем работ      га</t>
  </si>
  <si>
    <t>в М 1:1000</t>
  </si>
  <si>
    <t>ОУ  п.15 а)             к=</t>
  </si>
  <si>
    <t>Категория сложности выполнения работ - 3</t>
  </si>
  <si>
    <t>Высокогорный район</t>
  </si>
  <si>
    <t>Глава 2 Табл. 9, § 6</t>
  </si>
  <si>
    <t xml:space="preserve">в М 1:500 </t>
  </si>
  <si>
    <t>Камеральные работы</t>
  </si>
  <si>
    <t>Прим 1 к табл. 8      к=</t>
  </si>
  <si>
    <r>
      <t xml:space="preserve">центров и реперов - </t>
    </r>
    <r>
      <rPr>
        <i/>
        <u/>
        <sz val="10"/>
        <rFont val="Times New Roman Cyr"/>
        <charset val="204"/>
      </rPr>
      <t>3</t>
    </r>
  </si>
  <si>
    <t>ОУ  п.15 д)                 к=</t>
  </si>
  <si>
    <t>Категории сложности закладки геодезических</t>
  </si>
  <si>
    <t>ОУ  п.15 а)               к=</t>
  </si>
  <si>
    <t>ОУ  п.15 г)               к=</t>
  </si>
  <si>
    <t>ОУ  п.15 д)               к=</t>
  </si>
  <si>
    <t>С учетом выполнения работ в экспедиционных условиях</t>
  </si>
  <si>
    <t>(до 50% камеральных работ)</t>
  </si>
  <si>
    <t>ОУ  п.8 г)                  к=</t>
  </si>
  <si>
    <t>ИТОГО КАМЕРАЛЬНЫЕ РАБОТЫ:</t>
  </si>
  <si>
    <t>Прочие расходы</t>
  </si>
  <si>
    <t>Табл.4 § 2      к=</t>
  </si>
  <si>
    <t>при сметной стоимости полевых изыскательских</t>
  </si>
  <si>
    <t xml:space="preserve">Расходы по внешнему транспорту в обоих </t>
  </si>
  <si>
    <t>Табл.5 § 5           к=</t>
  </si>
  <si>
    <t>+</t>
  </si>
  <si>
    <t>Организация и ликвидация изысканий</t>
  </si>
  <si>
    <t>ОУ  п.13</t>
  </si>
  <si>
    <t>Выдача координат пунктов геодезической сети,</t>
  </si>
  <si>
    <t>Табл.81§ 2</t>
  </si>
  <si>
    <t>сети сгущения (съемочной сети)</t>
  </si>
  <si>
    <t xml:space="preserve">Объем работ       пункт  </t>
  </si>
  <si>
    <t xml:space="preserve">Выдача высот пунктов (знаков) геодезических и </t>
  </si>
  <si>
    <t>Табл.81§ 3</t>
  </si>
  <si>
    <t>нивелирных сетей, сетей сгущения (съемочных</t>
  </si>
  <si>
    <t>сетей)</t>
  </si>
  <si>
    <t>ИТОГО ПРОЧИЕ</t>
  </si>
  <si>
    <t>ВСЕГО ПО ИЗЫСКАНИЯМ</t>
  </si>
  <si>
    <t xml:space="preserve">Непредвиденные расходы </t>
  </si>
  <si>
    <t>Всего с учетом индекса изменения сметной стоимости на 2 кв. 2021г</t>
  </si>
  <si>
    <t>НДС</t>
  </si>
  <si>
    <t>ИТОГО с учетом НДС</t>
  </si>
  <si>
    <t>на  инженерно-геологические изыскания</t>
  </si>
  <si>
    <t>«Всесезонный туристско-рекреационный комплекс «Эльбрус», Кабардино-Балкарская Республика. Пассажирская подвесная канатная дорога EL8»</t>
  </si>
  <si>
    <t>Наименование изыскательской организации: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</si>
  <si>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</si>
  <si>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Инженерно-геологическая рекогносцировка при плохой проходимости (III кат. сложности)</t>
  </si>
  <si>
    <t>1 км маршрута</t>
  </si>
  <si>
    <t xml:space="preserve">СБЦ-99, т.9, п.3 </t>
  </si>
  <si>
    <t xml:space="preserve">Наблюдения при передвижении по маршруту при составлении инженерно-геологической карты в масштабе 1:2 000 - 1:1000 при плохой проходимости </t>
  </si>
  <si>
    <t xml:space="preserve">СБЦ-99, т.10, п.4                           </t>
  </si>
  <si>
    <t>Описание точек наблюдений при составлении инженерно-геологических карт (III кат. сложности)  (на площади  2,5 км кв)</t>
  </si>
  <si>
    <t>1 точка</t>
  </si>
  <si>
    <t xml:space="preserve">СБЦ-99, т.11, п.1                           </t>
  </si>
  <si>
    <t xml:space="preserve">Проходка шурфов в грунтах VII категории сечением 2,5м2  глубиной св.2,5 до 5,0м </t>
  </si>
  <si>
    <t>1м</t>
  </si>
  <si>
    <t>СБЦ-99, т.27 п.2</t>
  </si>
  <si>
    <t>Колонковое бурение скважины диаметром  до 160  мм глубиной   до 15 м [VIII категория породы] на склонах от 10 до 30 градусов</t>
  </si>
  <si>
    <t xml:space="preserve">1 м </t>
  </si>
  <si>
    <t xml:space="preserve">СБЦ-99, т.17 п.1; К1- п.7 ч.II                                           К2- Часть II, ОП, п.7                                          </t>
  </si>
  <si>
    <t>Колонковое бурение скважины диаметром  до 160  мм глубиной   до 15 м [IX категория породы] на склонах от 10 до 30 градусов</t>
  </si>
  <si>
    <t xml:space="preserve">СБЦ-99, т.17 п.1; К1- п.7 ч.II                                        К2- Часть II, ОП, п.7                                             </t>
  </si>
  <si>
    <t>Предварительная разбивка местоположения геологических выработок   расст. между точками  до50 м, III кат.сложности</t>
  </si>
  <si>
    <t>1 выработка (точка)</t>
  </si>
  <si>
    <t xml:space="preserve">СБЦ-99, т.93, п.1                    K1 - прим. 1            </t>
  </si>
  <si>
    <t>Плановая и высотная привязка местоположения геологических выработок   расст. между точками   до 50м, III кат.сложности</t>
  </si>
  <si>
    <t xml:space="preserve">СБЦ-99, т.93, п.1                           </t>
  </si>
  <si>
    <t>Предварительная разбивка местоположения геологических выработок   расст. между точками  свыше 50 до 100м, III кат.сложности</t>
  </si>
  <si>
    <t xml:space="preserve">СБЦ-99, т.93, п.2                    K1 - прим. 1            </t>
  </si>
  <si>
    <t>Плановая и высотная привязка местоположения геологических выработок   расст. между точками  свыше 50 до 100м, III кат.сложности</t>
  </si>
  <si>
    <t xml:space="preserve">СБЦ-99, т.93, п.2                            </t>
  </si>
  <si>
    <t xml:space="preserve">Определение объемного веса в естественном залегании и коэффициента разрыхления несвязного грунта </t>
  </si>
  <si>
    <t>1 опыт</t>
  </si>
  <si>
    <t>СБЦ-99, т.59 п.8</t>
  </si>
  <si>
    <t xml:space="preserve">Отбор валовых проб из массива: 
в открытых горных выработках 
</t>
  </si>
  <si>
    <t>1 т</t>
  </si>
  <si>
    <t xml:space="preserve">СБЦ-99, т.59 п.1 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</si>
  <si>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</si>
  <si>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СБЦ-99, т.59 п.5</t>
  </si>
  <si>
    <t>Наблюдения в скважинах за температурой пород с частотой: 1 раз в месяц. Условия проходимости: плохие</t>
  </si>
  <si>
    <t>1 точка/месяц</t>
  </si>
  <si>
    <t>СБЦ-99, т.40 п.3</t>
  </si>
  <si>
    <t>Отбор монолитов из скважин (скальные грунты)  с глубины до 10 м</t>
  </si>
  <si>
    <t>1 монолит</t>
  </si>
  <si>
    <t>СБЦ-99, т.57 п.1; К1- прим.</t>
  </si>
  <si>
    <t>Итого :</t>
  </si>
  <si>
    <t>Выполнение изысканий в горных и высокогорных районах c абсолютными высотами св. 3000 м</t>
  </si>
  <si>
    <t>О.У., п.8а; К1 - объем работ на данной высоте; К2- объем работ на высокогорье</t>
  </si>
  <si>
    <t>2. Лабораторные работы</t>
  </si>
  <si>
    <t>Сокращенный комплекс определений физических свойств скальных грунтов</t>
  </si>
  <si>
    <t>1 образец</t>
  </si>
  <si>
    <t>СБЦ-99, т.68 п.1</t>
  </si>
  <si>
    <t>Предел прочности при сжатии в естественном или воздушно-сухом, или водонасыщенном состоянии</t>
  </si>
  <si>
    <t>СБЦ-99, т.67 п.9</t>
  </si>
  <si>
    <t>Определения физико-механических свойств песчаных грунтов. Влажность</t>
  </si>
  <si>
    <t>СБЦ-99, т.64 п.1</t>
  </si>
  <si>
    <t>Определения физико-механических свойств песчаных грунтов. Плотность</t>
  </si>
  <si>
    <t>СБЦ-99, т.64 п.3</t>
  </si>
  <si>
    <t>Определения физико-механических свойств песчаных грунтов. Суммарная влажность грунтов в мерзлом состоянии</t>
  </si>
  <si>
    <t>СБЦ-99, т.64 п.2</t>
  </si>
  <si>
    <t>Определения физико-механических свойств песчаных грунтов. Гранулометрический анализ ситовым методом с разделением на фракции от 10 до 0,1 мм</t>
  </si>
  <si>
    <t>СБЦ-99, т.64 п.11</t>
  </si>
  <si>
    <t>Коэффициент теплопроводности для мерзлых и талых грунтов. Применительно. 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</si>
  <si>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>СБЦ-99, т.65 п.4</t>
  </si>
  <si>
    <t>Объемная теплопроводность для мерзлых и талых грунтов. Применительно.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</si>
  <si>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 xml:space="preserve">Истираемость щебня (гравия) в полочном барабане         </t>
  </si>
  <si>
    <t>1 проба</t>
  </si>
  <si>
    <t>СБЦ-99, т.76 п.30</t>
  </si>
  <si>
    <t>Подготовка  проб щебня к испытаниям в полочном барабане</t>
  </si>
  <si>
    <t>СБЦ-99, т.76 п.43</t>
  </si>
  <si>
    <t>Приготовление водной вытяжки</t>
  </si>
  <si>
    <t>СБЦ-99, т.70 п.83</t>
  </si>
  <si>
    <t>Анализ водной вытяжки из грунта с определением по разности суммы натрия и калия</t>
  </si>
  <si>
    <t>1 металл</t>
  </si>
  <si>
    <t>СБЦ-99, т.71 п.1</t>
  </si>
  <si>
    <t>Коррозионная активность грунтов по отношению к стали</t>
  </si>
  <si>
    <t>1 анализ</t>
  </si>
  <si>
    <t>СБЦ-99, т.75 п.4</t>
  </si>
  <si>
    <t>ИТОГО лабораторных работ:</t>
  </si>
  <si>
    <t>3. Камеральные работы</t>
  </si>
  <si>
    <t xml:space="preserve">СБЦ-99, т.10, п.4                            </t>
  </si>
  <si>
    <t>Описание точек наблюдений при составлении инженерно-геологических карт III категории сложности</t>
  </si>
  <si>
    <t>Камеральная обработка материалов буровых и горнопроходческих работ III кат. сложности без гидрогеологических наблюдений</t>
  </si>
  <si>
    <t>1 м выработки</t>
  </si>
  <si>
    <t>СБЦ-99, т.82 п.1</t>
  </si>
  <si>
    <t>Камеральная обработка комплексных исследований и отдельных определений физико-механических свойств скальных и полускальных пород</t>
  </si>
  <si>
    <t xml:space="preserve">% от стоимости лаборатор. работ </t>
  </si>
  <si>
    <t>СБЦ-99, т.86, п.3</t>
  </si>
  <si>
    <t>Камеральная обработка определения коррозийной активности грунтов и грунтовых вод</t>
  </si>
  <si>
    <t>СБЦ-99, т.86, п.8</t>
  </si>
  <si>
    <t>Камеральная обработка комплексных исследований и отдельных определений песчаных грунтов</t>
  </si>
  <si>
    <t>СБЦ-99, т.86, п.2</t>
  </si>
  <si>
    <t>Камеральная обработка комплексных исследований и отдельных определений химического состава грунтов и почв</t>
  </si>
  <si>
    <t>СБЦ-99, т.86, п.4</t>
  </si>
  <si>
    <t>Составление программы работ, глубина изучения св. 5 до 10 м, площадь изучения - до 3 км2, III категория сложности ИГУ</t>
  </si>
  <si>
    <t xml:space="preserve">1 программа </t>
  </si>
  <si>
    <t>СБЦ-99, т.81, п.2 К1-прим.</t>
  </si>
  <si>
    <t>Составление технического отчета III категория сложности ИГУ и стоимости камеральных работ св. 5 до 20 тыс.руб.</t>
  </si>
  <si>
    <t>1 отчет</t>
  </si>
  <si>
    <t>СБЦ-99, т.87, п. 2 К1-МП стр.76 -компьютерные технологии</t>
  </si>
  <si>
    <t>ИТОГО камеральных работ:</t>
  </si>
  <si>
    <t>4. Прочие расходы</t>
  </si>
  <si>
    <t>Расходы по внутреннему транспорту до 5 км и стоимости полевых работ св. 50 тыс.руб.</t>
  </si>
  <si>
    <t>СБЦ-99, т.4 п.2</t>
  </si>
  <si>
    <t>СБЦ-99, т.5 п.6</t>
  </si>
  <si>
    <t xml:space="preserve">СБЦ-99, О.У.п.13, прим. 1 к=2,5 </t>
  </si>
  <si>
    <t>ИТОГО прочие расходы</t>
  </si>
  <si>
    <t>ИТОГО в ценах 1991 года:</t>
  </si>
  <si>
    <t>ИТОГО  в ценах 2 квартала 2021 года (письмо Минстроя России от 04.05.2021 N 18410-ИФ/09)</t>
  </si>
  <si>
    <t>НДС 20%</t>
  </si>
  <si>
    <t>ВСЕГО по смете с учетом непредвиденных расходов 10 %</t>
  </si>
  <si>
    <t>на инженерно-геофизические изыскания</t>
  </si>
  <si>
    <t>АО «Курорты Северного Кавказа»</t>
  </si>
  <si>
    <t>Смета составлена по СЦиР 82</t>
  </si>
  <si>
    <t>Геофизические работы</t>
  </si>
  <si>
    <t>Сейсморазведка МПВ при возбуждении колебаний ударами кувалды; наблюдения с двумя сейсмограммами; Категория V, шаг до 2 м. Число пикетов взрыва 7</t>
  </si>
  <si>
    <t>1 физ. наблюдение</t>
  </si>
  <si>
    <t xml:space="preserve">СЦИР-82. Табл. 258, § 90
К1 -  Постановление Госстроя СССР от 01.03.90 г. № 22 
К2 - Директивное письмо Госстроя СССР от 25.12.90 г. № 21-Д    
К3 -  табл. 257, § 14 (два вектора смещения); 
К4 - табл. 258, прим.;
 К5 - ОП, п.6 (перенос оборудования)                                                        </t>
  </si>
  <si>
    <t>Электротомография. Трехэлектродная установка АО. Длина установки, м: св. 100 до 250. Категория сложности V</t>
  </si>
  <si>
    <t xml:space="preserve">СЦИР-82. Табл. 267, § 10
К1 -  Постановление Госстроя СССР от 01.03.90 г. № 22 
К2 - Директивное письмо Госстроя СССР от 25.12.90 г. № 21-Д    
К3 -  ЧастьVI, Глава 16, Раздел "Электроразведка",п.2, Таблица 265,§10; 
К4 - ЧастьVI, Глава 16, Общие Положения, п.6
</t>
  </si>
  <si>
    <t>ВЭЗ. Симметричная установка АВ. Длина установки, м: св. 50 до 100. Категория сложности V</t>
  </si>
  <si>
    <t>1 физическое наблюдение</t>
  </si>
  <si>
    <t xml:space="preserve">СЦИР-82, т.267 § 2              
К1 - Постановление Госстроя СССР от 01.03.90 г. № 22 
К2- Директивное письмо Госстроя СССР от 25.12.90 г. № 21-Д   
К3-ЧастьVI, Глава 16, Раздел "Электроразведка",п.2, Таблица 265,§10  
К4- Часть VI, Глава 16, Общие Положения, п.6                                              </t>
  </si>
  <si>
    <t>Запись микроколебаний. Промежуточная магнитная запись микросейсм при воспроизведении с разверткой, см/с: св. 2. Число регистрируемых компонент 3</t>
  </si>
  <si>
    <t xml:space="preserve">СЦИР-82, т.290 § 4              
К1 - Постановление Госстроя СССР от 01.03.90 г. № 22 
К2- Директивное письмо Госстроя СССР от 25.12.90 г. № 21-Д   
К3-ЧастьVI, Глава 16, Общие Положения, п.6 </t>
  </si>
  <si>
    <t>1 точка годографа</t>
  </si>
  <si>
    <t xml:space="preserve">СЦИР-82, т.262, п.1;  К1 - Постановление Госстроя СССР от 01.03.90 г. № 22 
К2 - Директивное письмо Госстроя СССР от 25.12.90 г. № 21-Д         </t>
  </si>
  <si>
    <t xml:space="preserve">ОУ п.7а  Постановление Госстроя СССР от 01.03.90 г. № 22       </t>
  </si>
  <si>
    <t xml:space="preserve">Обработка материалов сейсморазведки МПВ при двух типах волн </t>
  </si>
  <si>
    <t>1 физ. Наблюдение (годограф)</t>
  </si>
  <si>
    <t>СЦИР-82, табл. 291, п.2
К1 - Постановление Госстроя СССР от 01.03.90 г. № 22
К2 - Директивное письмо Госстроя СССР от 25.12.90 г. № 21-Д                                К3-ЧастьVI, Глава 16, Раздел "Камеральные геофизические работы",Прим.2 к Таблиц 291</t>
  </si>
  <si>
    <t>Расчет спектральных характеристик грунтовых толщ.  Обработка материалов сейсмологических наблюдений за колебаниями грунтов при землетрясениях, взрывах и микроколебаниях, машинная обработка</t>
  </si>
  <si>
    <t>1 запись</t>
  </si>
  <si>
    <t xml:space="preserve">СЦИР-82, табл. 293, п.8
К1 - Постановление Госстроя СССР от 01.03.90 г. № 22
К2 - Директивное письмо Госстроя СССР от 25.12.90 г. № 21-Д, К3 - СЦиР 1981 г., ОУ п.15, Письмо ГС СССР №22 от 01.03.1990 г.
</t>
  </si>
  <si>
    <t>Составление программы работ</t>
  </si>
  <si>
    <t>1 программа</t>
  </si>
  <si>
    <t xml:space="preserve">СЦИР-82, т. 294 § 2; К1- ОУ п.15  (расчеты на ЭВМ)                         </t>
  </si>
  <si>
    <t>Составление технического отчета по комплексу методов</t>
  </si>
  <si>
    <t xml:space="preserve">СЦИР-82, т. 294 § 10       
К1 - прим.3 к табл. 294 (комплекс методов); К2- ОУ п.15  (расчеты на ЭВМ)                                        </t>
  </si>
  <si>
    <t>1000+10%</t>
  </si>
  <si>
    <t>Расходы по внутреннему транспорту  при расстоянии от базы до 5 км и сметной стоимости св 20 до 50 тыс.руб</t>
  </si>
  <si>
    <t xml:space="preserve">СЦИР 82, ОУ п.8 т.4 § 1;  К1-Постановление Госстроя СССР от 01.03.90 г. № 22 
</t>
  </si>
  <si>
    <t xml:space="preserve">Расходы по внешнему транспорту до 2000 км и продолжительностью работ до 1 месяца </t>
  </si>
  <si>
    <t>СЦИР 82, ОУ п.9 т.5 п.5 К1-Постановление Госстроя СССР от 01.03.90 г. № 22</t>
  </si>
  <si>
    <t>Расходы на организацию полевых работ</t>
  </si>
  <si>
    <t xml:space="preserve">СЦИР 82, О.У.п.13 табл.6 § 3  </t>
  </si>
  <si>
    <t>Расходы на  ликвидацию полевых работ</t>
  </si>
  <si>
    <t xml:space="preserve">Затраты по метрологическому обеспечениюединства и точности средств измерений и дополнительным амортизационным отчислениям по производственному оборудованию и транспорту </t>
  </si>
  <si>
    <t xml:space="preserve">Дополн. к СЦИР 82, Пост. № 22 О.У.п.14  </t>
  </si>
  <si>
    <t>ИТОГО c  коэф.  по письмо Минстроя России от 04.05.2021 N 18410-ИФ/09</t>
  </si>
  <si>
    <t>Итого по смете: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</si>
  <si>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</si>
  <si>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</si>
  <si>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</si>
  <si>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 xml:space="preserve">Стоимость работ в руб. </t>
  </si>
  <si>
    <t>коэф</t>
  </si>
  <si>
    <t>кол-во</t>
  </si>
  <si>
    <t>Рекогносцировочное обследование бассейна реки, категория сложности III</t>
  </si>
  <si>
    <t>Табл.43 п.2</t>
  </si>
  <si>
    <t>Фотоработы</t>
  </si>
  <si>
    <t>1 снимок</t>
  </si>
  <si>
    <t>Табл.48 п.15</t>
  </si>
  <si>
    <t>2. Камеральные работы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</si>
  <si>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</si>
  <si>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</si>
  <si>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</si>
  <si>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изученноти бассейна реки при числе пунктов наблюдений до 50</t>
  </si>
  <si>
    <t>1 схема</t>
  </si>
  <si>
    <t>Табл.51 п.3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</si>
  <si>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</si>
  <si>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</si>
  <si>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</si>
  <si>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Построение розы ветров</t>
  </si>
  <si>
    <t>1 расчет</t>
  </si>
  <si>
    <t>Табл. 68 п.11</t>
  </si>
  <si>
    <t>Расчет глубины промерзания грунта</t>
  </si>
  <si>
    <t>Табл. 68 п.15</t>
  </si>
  <si>
    <t>Составление климатической характеристики района изысканий при числе метеостанций: 1, число годостанций до 50.</t>
  </si>
  <si>
    <t>1 записка</t>
  </si>
  <si>
    <t>Табл. 69 п.1</t>
  </si>
  <si>
    <t xml:space="preserve">Составление программы производства гидрометеорологических работ </t>
  </si>
  <si>
    <t>Табл. 53 п.1</t>
  </si>
  <si>
    <t xml:space="preserve"> Составление  технического отчета                             (недостаточно  изученная) </t>
  </si>
  <si>
    <t xml:space="preserve">Табл. 62 п.3, прим.6       </t>
  </si>
  <si>
    <t>ИТОГО по позиции 2:</t>
  </si>
  <si>
    <t>3. Прочие расходы</t>
  </si>
  <si>
    <t>Расходы по внутреннему транспорту  при расст. от базы до 5 км</t>
  </si>
  <si>
    <t>% от обьема</t>
  </si>
  <si>
    <t xml:space="preserve"> Табл. 4, п.1</t>
  </si>
  <si>
    <t>Расходы по внешнему транспорту</t>
  </si>
  <si>
    <t>Табл. 5, п. 2</t>
  </si>
  <si>
    <t>Расходы по организации и ликвидации</t>
  </si>
  <si>
    <t xml:space="preserve">  ОУп.13, прим.1</t>
  </si>
  <si>
    <t>ИТОГО по позиции 3:</t>
  </si>
  <si>
    <t>ИТОГО в ценах 1991 года</t>
  </si>
  <si>
    <t>Непредвиденные расходы</t>
  </si>
  <si>
    <t>ИТОГО  в ценах 2 квартала 2021 года</t>
  </si>
  <si>
    <t>ВСЕГО по смете с НДС:</t>
  </si>
  <si>
    <t>Оценка селевой и лавинной опасности</t>
  </si>
  <si>
    <t xml:space="preserve">Наименование организации – заказчика: </t>
  </si>
  <si>
    <t xml:space="preserve">Наименование проектной организации:    </t>
  </si>
  <si>
    <t>Ссылка на нормативы</t>
  </si>
  <si>
    <t>Ед. изм.</t>
  </si>
  <si>
    <t>Объем работ</t>
  </si>
  <si>
    <t xml:space="preserve">Цена, руб. </t>
  </si>
  <si>
    <t>Коэф.</t>
  </si>
  <si>
    <t>Стоим., руб.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</si>
  <si>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</si>
  <si>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Ι. ПОЛЕВЫЕ РАБОТЫ</t>
  </si>
  <si>
    <t>Селевые рекогносцировочные работы</t>
  </si>
  <si>
    <t xml:space="preserve">табл. 43 § 1 </t>
  </si>
  <si>
    <t>Лавинные рекогносцировочные работы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</si>
  <si>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</si>
  <si>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</si>
  <si>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>II. ПРОЧИЕ РАБОТЫ</t>
  </si>
  <si>
    <t>Расходы по внутреннему транспорту</t>
  </si>
  <si>
    <t>Таблица 4  п.1, 8.75%</t>
  </si>
  <si>
    <t xml:space="preserve">Организация и ликвидация работ </t>
  </si>
  <si>
    <t xml:space="preserve"> п.13 "Общих указаний" Примечание 1.(6%)</t>
  </si>
  <si>
    <t xml:space="preserve">Расходы по внешнему транспорту </t>
  </si>
  <si>
    <t>Таблица 5</t>
  </si>
  <si>
    <t>Итого  по прочим работам:</t>
  </si>
  <si>
    <t xml:space="preserve"> ΙΙΙ. КАМЕРАЛЬНЫЕ РАБОТЫ</t>
  </si>
  <si>
    <t>табл. 43 §1</t>
  </si>
  <si>
    <t>1 км  маршрута</t>
  </si>
  <si>
    <t>Составление записки «Характеристика условий образования селевых потоков района"</t>
  </si>
  <si>
    <t>табл.63 §1</t>
  </si>
  <si>
    <t>Установление высот границ действия снежных лавин</t>
  </si>
  <si>
    <t>табл. 56 §2</t>
  </si>
  <si>
    <t>Определение площади зон зарождения лавин</t>
  </si>
  <si>
    <t>Определение углов наклона зон зарождения и транзита снежных лавин</t>
  </si>
  <si>
    <t>Построение продольных профилей лавиносборов</t>
  </si>
  <si>
    <t>табл. 40 §1</t>
  </si>
  <si>
    <t>1 профиль</t>
  </si>
  <si>
    <t>Определение дальности выброса снежных лавин</t>
  </si>
  <si>
    <t>Определение скоростей снежных лавин</t>
  </si>
  <si>
    <t xml:space="preserve">Определение объемов снежных лавин </t>
  </si>
  <si>
    <t>Определение высоты фронта лавин</t>
  </si>
  <si>
    <t>Определение давления лавин</t>
  </si>
  <si>
    <t xml:space="preserve">табл.55 §8  </t>
  </si>
  <si>
    <t>Составление записки «Характеристика лавинной опасности территории"</t>
  </si>
  <si>
    <t>Составление карты лавинной опасности территории района изысканий</t>
  </si>
  <si>
    <t>табл.52 §1</t>
  </si>
  <si>
    <t>1 карта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</si>
  <si>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</si>
  <si>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производства работ</t>
  </si>
  <si>
    <t>табл.53 §3</t>
  </si>
  <si>
    <t>Составление технического отчета</t>
  </si>
  <si>
    <t>табл. 62 §5, прим.6</t>
  </si>
  <si>
    <t>отчет</t>
  </si>
  <si>
    <t>Итого камеральные работы</t>
  </si>
  <si>
    <t>Итого  по смете в базовых ценах</t>
  </si>
  <si>
    <t>Всего по смете с учетом инфляционного коэффициента 2 кв. 2021</t>
  </si>
  <si>
    <t>С НДС</t>
  </si>
  <si>
    <t>на выполнение инженерно-экологических изысканий</t>
  </si>
  <si>
    <t>Наименование объекта: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</si>
  <si>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</si>
  <si>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</si>
  <si>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</si>
  <si>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</si>
  <si>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Таблица и параграф СБЦ</t>
  </si>
  <si>
    <t>Объем</t>
  </si>
  <si>
    <t>Стоимость</t>
  </si>
  <si>
    <t>Цена, руб</t>
  </si>
  <si>
    <t>1.  Полевые работы</t>
  </si>
  <si>
    <t>Инженерно-экологическое рекогносцировочное обследование III категории сложности удовлетворительной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</si>
  <si>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</si>
  <si>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(к-1.25)                  </t>
    </r>
  </si>
  <si>
    <t xml:space="preserve">Наблюдения при передвижении по маршруту при составлении карты:почвенной, инженерно-экологической в масштабе:1:2000-1:1000. с определением мощности эквивалентной дозы гамма-излучения </t>
  </si>
  <si>
    <r>
      <t xml:space="preserve"> Табл. 10,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.4 
прим.1  (к-1.3)                  </t>
    </r>
  </si>
  <si>
    <t>Описание точек наблюдения для составления комплекса инженерно-экологических карт</t>
  </si>
  <si>
    <t>точка</t>
  </si>
  <si>
    <t>Табл.11, § 2</t>
  </si>
  <si>
    <t>Отбор  проб почво-грунтов на химический анализ 0-20 см. - 4 пробы. 0.2 -0.5 м. - 4 пробы</t>
  </si>
  <si>
    <t>проба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</si>
  <si>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</si>
  <si>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 xml:space="preserve">Отбор пробпочво-грунтов для бактериологического анализа (4)  и на паразитические показатели (4) </t>
  </si>
  <si>
    <t>Табл.60, § 10, прим 4 (к-0.9)</t>
  </si>
  <si>
    <t>Отбор пробпочво-грунтов на агрохимический  анализ (4)</t>
  </si>
  <si>
    <t>Табл.60, § 10</t>
  </si>
  <si>
    <t>Отбор почвы для определения  эффективной удельной активности природных радионуклидов (ЕРН)</t>
  </si>
  <si>
    <t xml:space="preserve">Измерение потока радона на участке </t>
  </si>
  <si>
    <t>20 точек</t>
  </si>
  <si>
    <t xml:space="preserve">Радиационное обследование участка площадью свыше св 0.5 до1 га (измерение гамма-съемка 1.0 га, МАД) под площадными объектами </t>
  </si>
  <si>
    <t>0.1 га</t>
  </si>
  <si>
    <t>Табл.92, § 2</t>
  </si>
  <si>
    <t>ИТОГО</t>
  </si>
  <si>
    <t>Выполнение полевых изыскательских работ в неблагоприятный период (КБР)</t>
  </si>
  <si>
    <t>Коэффициент</t>
  </si>
  <si>
    <t>0,014</t>
  </si>
  <si>
    <t>Выполнение изысканий в горном и высокогорном районах с отметками св. 3000 м К=1,25</t>
  </si>
  <si>
    <t>0,0125</t>
  </si>
  <si>
    <t>Расходы по внутреннему транспорту при расстоянии до 15 км</t>
  </si>
  <si>
    <t>%</t>
  </si>
  <si>
    <t xml:space="preserve"> Табл.4,   § 3.5</t>
  </si>
  <si>
    <t>Расходы по внутреннему транспорту  св 5 км до 10 ам</t>
  </si>
  <si>
    <t xml:space="preserve"> Табл. 4, § 2.1</t>
  </si>
  <si>
    <t>Расходы по внешнему транспорту при расстоянии от 100 до 300 км и продолжительности полевых работ до 1 месяца</t>
  </si>
  <si>
    <t>Расходы на организацию и ликвидацию работ</t>
  </si>
  <si>
    <t>О.У. П 13</t>
  </si>
  <si>
    <t>ИТОГО ПОЛЕВЫХ РАБОТ</t>
  </si>
  <si>
    <t>Всего полевых работ</t>
  </si>
  <si>
    <t>Обследование проб почво-грунтов на агрохимические показатели:</t>
  </si>
  <si>
    <t>Водородный показатель pH</t>
  </si>
  <si>
    <t>образец</t>
  </si>
  <si>
    <t xml:space="preserve"> Табл.70, § 14</t>
  </si>
  <si>
    <t xml:space="preserve">Органические вещества (гумус) </t>
  </si>
  <si>
    <t xml:space="preserve"> Табл.70, § 11</t>
  </si>
  <si>
    <t>Обменный натрий</t>
  </si>
  <si>
    <t xml:space="preserve"> Табл.70, § 31</t>
  </si>
  <si>
    <t>ЕКО -емкость катионного обмена</t>
  </si>
  <si>
    <t xml:space="preserve"> Табл.70, § 41</t>
  </si>
  <si>
    <t xml:space="preserve">Карбонаты в почвах 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</si>
  <si>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</si>
  <si>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</si>
  <si>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</si>
  <si>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</si>
  <si>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</si>
  <si>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</si>
  <si>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</si>
  <si>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</si>
  <si>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Гранулометрический анализ фракций почв меньше 0,1 мм методом ареометра (пипетки)</t>
  </si>
  <si>
    <t xml:space="preserve"> Табл.64, § 12</t>
  </si>
  <si>
    <t>Определение химического состава почв</t>
  </si>
  <si>
    <t>Определение солей тяжёлых металлов в почвах, грунтах и донных отложениях (марганец, медь, никель,  кобальт, цинк, мышьяк, кадмий, ртуть, свинец) - 9 элемент.</t>
  </si>
  <si>
    <t>1 метал образец</t>
  </si>
  <si>
    <t>Табл.70, § 57</t>
  </si>
  <si>
    <t>Определение нефтепродуктов</t>
  </si>
  <si>
    <t>Табл.70, § 63</t>
  </si>
  <si>
    <t>Определение 3,4-бенз(а)пирена</t>
  </si>
  <si>
    <t>Табл.70, § 66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</si>
  <si>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</si>
  <si>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</si>
  <si>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</si>
  <si>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</si>
  <si>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Обработка результатов инженерно-экологического рекогносцировочного обследования III категории сложности удовлетворительной проходимости</t>
  </si>
  <si>
    <t>Табл.9, § 3</t>
  </si>
  <si>
    <t>Обработка описания точек наблюдения для составления комплекса инженерно-экологических карт</t>
  </si>
  <si>
    <t>Табл.11, § 2.</t>
  </si>
  <si>
    <t>Обработка результатов измерения потока радона</t>
  </si>
  <si>
    <t xml:space="preserve"> Табл.91 § 1</t>
  </si>
  <si>
    <t>Обработка результатов радиационного обследования</t>
  </si>
  <si>
    <t xml:space="preserve"> Табл.92 § 3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</si>
  <si>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</si>
  <si>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</si>
  <si>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</si>
  <si>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Составление отчета</t>
  </si>
  <si>
    <t xml:space="preserve"> Табл.87, § 1</t>
  </si>
  <si>
    <t>ИТОГО КАМЕРАЛЬНЫХ РАБОТ</t>
  </si>
  <si>
    <t>ВСЕГО ПО СМЕТЕ с учетом непредвиденных расходов и затрат для доп. работ гл. 4</t>
  </si>
  <si>
    <r>
      <t xml:space="preserve">Цены приведены к базисному уровню на 01.01.1991 года. С учетом инфляционного коэффициента на 2 квартал 2021 г.  </t>
    </r>
    <r>
      <rPr>
        <b/>
        <sz val="10"/>
        <rFont val="Arial"/>
        <family val="2"/>
        <charset val="204"/>
      </rPr>
      <t>К = 52.94</t>
    </r>
  </si>
  <si>
    <t xml:space="preserve">4. Дополнительные работы с оплатой услуг сторонних организаций, необходимых для производства изысканий </t>
  </si>
  <si>
    <t>Получение (приобретение) исходных данных и сведений о природных условиях</t>
  </si>
  <si>
    <t>справка</t>
  </si>
  <si>
    <t xml:space="preserve">Отбор почв на агрохимические исследования </t>
  </si>
  <si>
    <t>Определение эффективной удельной активности природных радионуклидов (ЕРН). Почва.</t>
  </si>
  <si>
    <t>Исследование на паразитарную чистоту: исследование на личинки гельмитинов. Почва.</t>
  </si>
  <si>
    <t>Исследование на паразитарную чистоту: исследование на яйца гельмитинов. Почва.</t>
  </si>
  <si>
    <t>Исследование на паразитарную чистоту: исследование на цисты патогенных простейших. Почва.</t>
  </si>
  <si>
    <t>Измерение уровня шума</t>
  </si>
  <si>
    <t xml:space="preserve">ВСЕГО </t>
  </si>
  <si>
    <t xml:space="preserve">Итого по смете с учетом НДС:   </t>
  </si>
  <si>
    <t xml:space="preserve">  </t>
  </si>
  <si>
    <t xml:space="preserve">   </t>
  </si>
  <si>
    <t xml:space="preserve">на выполнение археологических исследований (археологических разведок без осуществления земляных работ) 
</t>
  </si>
  <si>
    <t xml:space="preserve">Объект. 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</si>
  <si>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EL8 (секции 8.1 и 8.2.)
</t>
  </si>
  <si>
    <t>Исполнитель:</t>
  </si>
  <si>
    <t>Наименование организации заказчика:  АО "КСК"</t>
  </si>
  <si>
    <t>Обоснование сметной стоимости</t>
  </si>
  <si>
    <t>Цена</t>
  </si>
  <si>
    <t>Сумма</t>
  </si>
  <si>
    <t>1. Археологические исследования.</t>
  </si>
  <si>
    <t>СЦНПР-91, раздел 11 Гл 1, т.11-4 п.2</t>
  </si>
  <si>
    <t>Предварительное ознакомление с литературой,
графическими материалами, материалами предыдущих
экспедиций</t>
  </si>
  <si>
    <t>Объект</t>
  </si>
  <si>
    <t xml:space="preserve">СЦНПР-91, раздел 6, т.6-1   п. 1 Гл1.п 1 - 13%, п 2 - 21%, п 5 -14% </t>
  </si>
  <si>
    <t xml:space="preserve">Предварительные работы по археологическим исследованиям – детальное обследование территории, сбор подъемного материала и т.д. ( III категория ) </t>
  </si>
  <si>
    <t>Объект исслед. (свыше 2 га)</t>
  </si>
  <si>
    <t xml:space="preserve">СЦНПР-91, раздел 11, т.11-4 </t>
  </si>
  <si>
    <t>Задание на выполнение работ, составление сметы-калькуляции, схемы маршрута поездок, график проведения работ</t>
  </si>
  <si>
    <t xml:space="preserve">Задание
Смета
Схема маршрута
График
</t>
  </si>
  <si>
    <t>СЦНПР-91, Раздел 8. т.8-3. п. 4 , (3)</t>
  </si>
  <si>
    <t xml:space="preserve"> Фотосъёмка</t>
  </si>
  <si>
    <t>Негатив</t>
  </si>
  <si>
    <t xml:space="preserve">СЦНПР-91, Раздел 8. т.8-5. п. 4 </t>
  </si>
  <si>
    <t xml:space="preserve"> Фотосъёмка (цветное фото) </t>
  </si>
  <si>
    <t>Негатив, слайд</t>
  </si>
  <si>
    <t xml:space="preserve">СЦНПР-91, Общая часть п. 29, а </t>
  </si>
  <si>
    <t>Работы в высокогорных районах</t>
  </si>
  <si>
    <t>Работы в высокогорных районах свыше 2000 м.</t>
  </si>
  <si>
    <t xml:space="preserve">Итого </t>
  </si>
  <si>
    <t>2. Отчёт об археологических исследованиях</t>
  </si>
  <si>
    <t xml:space="preserve">СЦНПР-91 гл.3 т.6-3 а. </t>
  </si>
  <si>
    <t>Написание текста отчета 1 п.л. - 24 листа А4, шрифт Times New Roman, междустрочный интервал 1.5</t>
  </si>
  <si>
    <t>Печ. Лист</t>
  </si>
  <si>
    <t>СЦНПР-91, Раздел 8. т.8-3. п. 4 , а</t>
  </si>
  <si>
    <t>Изготовление фотоотпечатков</t>
  </si>
  <si>
    <t>Отпечаток</t>
  </si>
  <si>
    <t xml:space="preserve">СЦНПР-91, Раздел 1. Гл. 3 т.1-22. п. 5 </t>
  </si>
  <si>
    <t>Альбом фотоиллюстраций (20 фото)</t>
  </si>
  <si>
    <t>альбом до 20 фотогорафий</t>
  </si>
  <si>
    <t>Итого по п.2</t>
  </si>
  <si>
    <t>Итого по п.1-2</t>
  </si>
  <si>
    <t>Письмо МК РФ от 13.10.98 г. № 01-211/16-14</t>
  </si>
  <si>
    <t>Письмо МК РФ от 20 декабря 2011 года N 107-01-39/10-КЧ</t>
  </si>
  <si>
    <t>3. Прочии расходы</t>
  </si>
  <si>
    <t>Историко-культурная экспертиза участка под размещение проектируемого объекта</t>
  </si>
  <si>
    <t>Постановление правительства РФ от 15.07.2009г № 569
МИНИСТЕРСТВО КУЛЬТУРЫ РОССИЙСКОЙ ФЕДЕРАЦИИ
ПИСЬМО
от 18 июля 2017 г.  №210-01.1-39-ВА
Разъяснение о стоимости государственной историко-культурной экспертизы</t>
  </si>
  <si>
    <t>Итого с НДС 20%</t>
  </si>
  <si>
    <t>Археологические исследования</t>
  </si>
  <si>
    <t xml:space="preserve">на проведение работ по разведке территории на наличие взрывоопасных предметов
</t>
  </si>
  <si>
    <t xml:space="preserve"> Методика определения стоимости работ по очистке местности от взрывоопасных предметов в сфере градостроительной деятельности</t>
  </si>
  <si>
    <t xml:space="preserve">1. Полевая разведка </t>
  </si>
  <si>
    <t>Табл.1 § 4 участок S -25 га.</t>
  </si>
  <si>
    <t xml:space="preserve">Камеральные работы </t>
  </si>
  <si>
    <t>S участка  в га.</t>
  </si>
  <si>
    <t>Табл.2 § 1 участок S -25 га. Глубина разведки до 0.4 м.</t>
  </si>
  <si>
    <t>1 га.</t>
  </si>
  <si>
    <t xml:space="preserve">Табл.4 § 1.2 </t>
  </si>
  <si>
    <t xml:space="preserve">Табл.5 § 2.1 </t>
  </si>
  <si>
    <t xml:space="preserve">Табл.6 § 1 </t>
  </si>
  <si>
    <t>Расходы на содержание базы отряда</t>
  </si>
  <si>
    <t xml:space="preserve"> месяц</t>
  </si>
  <si>
    <t xml:space="preserve">ОУ п. 3.7 </t>
  </si>
  <si>
    <t>Расходы по организации и ликвидации работ на объекте</t>
  </si>
  <si>
    <t xml:space="preserve">Итого по полевые и камеральные </t>
  </si>
  <si>
    <t>2. Прочии расходы</t>
  </si>
  <si>
    <t>ОУ п. 3.12.1</t>
  </si>
  <si>
    <t>Итого в ценах 2001 г.</t>
  </si>
  <si>
    <t>Письмо Минстроя России от 04.05.2021 N 18410-ИФ/09</t>
  </si>
  <si>
    <t>Итого в ценах 2 кв 2021 г.</t>
  </si>
  <si>
    <t>коэф.</t>
  </si>
  <si>
    <t>1.7</t>
  </si>
  <si>
    <t>Смета № 7-ар</t>
  </si>
  <si>
    <t>1.8</t>
  </si>
  <si>
    <t>СМЕТА № 1-из</t>
  </si>
  <si>
    <t>Смета №8-ВОП</t>
  </si>
  <si>
    <t>Смета № 8-ВОП</t>
  </si>
  <si>
    <t>инженерно-геодезические изыскания;</t>
  </si>
  <si>
    <t>инженерно-геологические изыскания;</t>
  </si>
  <si>
    <t>геофизические исследования;</t>
  </si>
  <si>
    <t>инженерно-гидрометеорологические изыскания;</t>
  </si>
  <si>
    <t>исследования на сели и лавины;</t>
  </si>
  <si>
    <t>инженерно-экологические изыскания;</t>
  </si>
  <si>
    <t>археологические исследования;</t>
  </si>
  <si>
    <t>разведка территории на наличие взрывоопасных предметов;</t>
  </si>
  <si>
    <t>форма № 3п по МДС 81-35.2004</t>
  </si>
  <si>
    <t>Всесезонный туристско-рекреационный комплекс «Эльбрус», 
Кабардино-Балкарская Республика. 
Пассажирская подвесная канатная дорога EL8 (секции 8.1 и 8.2.)</t>
  </si>
  <si>
    <t>Исполнители</t>
  </si>
  <si>
    <t>Количество человеко-дней</t>
  </si>
  <si>
    <t xml:space="preserve">Средняя оплата труда за 1 день </t>
  </si>
  <si>
    <t>Оплата труда (всего)</t>
  </si>
  <si>
    <t>количество</t>
  </si>
  <si>
    <t>должность</t>
  </si>
  <si>
    <t>Главный инженер проекта</t>
  </si>
  <si>
    <t xml:space="preserve">Уровень оплаты труда принят на основании данных Федеральной службы государственной статистики: "СРЕДНЕМЕСЯЧНАЯ НОМИНАЛЬНАЯ НАЧИСЛЕННАЯ ЗАРАБОТНАЯ ПЛАТА РАБОТНИКОВ ПО ПОЛНОМУ КРУГУ ОРГАНИЗАЦИЙ ПО ВИДАМ ЭКОНОМИЧЕСКОЙ ДЕЯТЕЛЬНОСТИ (в соответствии с ОКВЭД2) В РОССИЙСКОЙ ФЕДЕРАЦИИ с 2017 года  рублей"
деятельность профессиональная,научная и техническая - 80077 рублей
</t>
  </si>
  <si>
    <t>Ведущий Инженер</t>
  </si>
  <si>
    <t>Инженер</t>
  </si>
  <si>
    <t>Инженер по качеству (нормоконтроль)</t>
  </si>
  <si>
    <t>Итого оплата труда</t>
  </si>
  <si>
    <t xml:space="preserve">Накладные расходы 85% </t>
  </si>
  <si>
    <t>Итого прямые затраты и накладные расходы</t>
  </si>
  <si>
    <t>Накопления (прибыль) 10%</t>
  </si>
  <si>
    <t>ВСЕГО с НДС</t>
  </si>
  <si>
    <t>Смета №8-ВОП
на проведение работ по разведке территории на наличие взрывоопасных предметов</t>
  </si>
  <si>
    <t>Индекс изменения сметной стоимости проектных работ на II квартал 2021 года к уровню цен по состоянию на 01.01.2001 по Письму Минстроя России от 04.05.2021 N 18410-ИФ/09 Кинф=4,59;</t>
  </si>
  <si>
    <t>103 657,00</t>
  </si>
  <si>
    <t>207 314,00</t>
  </si>
  <si>
    <t>(20800*1)*0,35*1,111*1,04*0,5*4,59,
где количество 1=1</t>
  </si>
  <si>
    <t>19 305,00</t>
  </si>
  <si>
    <t>(6110+2980*3,8)*1,191*1,04*0,3*4,59,
где количество 3,8=3,8</t>
  </si>
  <si>
    <t>29 736,00</t>
  </si>
  <si>
    <t>(33000*1)*1,2*1,191*1,04*0,4*4,59,
где количество 1=1</t>
  </si>
  <si>
    <t>90 056,00</t>
  </si>
  <si>
    <t>(36610+4570*8)*1,006*1,04*0,5*4,59,
где количество 8=8</t>
  </si>
  <si>
    <t>175 690,00</t>
  </si>
  <si>
    <t>Индекс изменения сметной стоимости проектных работ на II квартал 2021 года к уровню цен по состоянию на 01.01.2001 по Письму Минстроя России от 04.05.2021 N 18410-ИФ/09 Кинф=4,59</t>
  </si>
  <si>
    <t>(36610+4570*(0.4*12+0.6*16))*1,1*1,006*1,04*0,5*4,59,
где количество 16=16</t>
  </si>
  <si>
    <t>270 510,00</t>
  </si>
  <si>
    <t>Индекс изменения сметной стоимости проектных работ на II квартал 2021 года к уровню цен по состоянию на 01.01.1995 по Письму Минстроя России от 04.05.2021 N 18410-ИФ/09 Кинф=35,15;</t>
  </si>
  <si>
    <t>(25980+4623*21)*1,006*1,04*0,42*4,59,
где количество 21=21</t>
  </si>
  <si>
    <t>248 211,00</t>
  </si>
  <si>
    <t xml:space="preserve"> Стадийность проектирования К=0,42;</t>
  </si>
  <si>
    <t>(34200+790*31)*1,006*1,04*0,5*4,59,
где количество 31=31</t>
  </si>
  <si>
    <t>140 922,00</t>
  </si>
  <si>
    <t>(25980+4623*33)*1,006*1,04*0,42*4,59,
где количество 33=33</t>
  </si>
  <si>
    <t>360 103,00</t>
  </si>
  <si>
    <t xml:space="preserve">   Проектные работы: Системы противопожарной и охранной защиты (1999)</t>
  </si>
  <si>
    <t>(30500*1)*1,06*1,6*4,59,
где количество 1=1</t>
  </si>
  <si>
    <t>237 432,00</t>
  </si>
  <si>
    <t xml:space="preserve"> Стадийность проектирования К=1;</t>
  </si>
  <si>
    <t>Испытания грунтов на срез в горных выработках при удельном давлении от 0,1 до 0,5 МПа консолидированный срез</t>
  </si>
  <si>
    <t>1 испытание</t>
  </si>
  <si>
    <t>СБЦ-99, т.55 п.2</t>
  </si>
  <si>
    <t>Выполнение изысканий в неблагоприятный период</t>
  </si>
  <si>
    <t>Устройство грунтовой дороги с планировкой полотна и засыпкой углублений</t>
  </si>
  <si>
    <t>100 м дороги</t>
  </si>
  <si>
    <t>СБЦ-99, табл. 103, п 2</t>
  </si>
  <si>
    <t>Выполнение изысканий в горных и высокогорных районах (св 3000м)</t>
  </si>
  <si>
    <t xml:space="preserve">ОУ п.7г  табл. 2, п.4       </t>
  </si>
  <si>
    <t>ИТОГО по позиции 1 на высоте свыше 3000 в неблагоприятный период</t>
  </si>
  <si>
    <t xml:space="preserve">Итого полевые работы выше 3000 м в неблагоприятный период                                                                                                                                     </t>
  </si>
  <si>
    <t>Обследование территории на наличие взрывоопасных предметов</t>
  </si>
  <si>
    <t xml:space="preserve">более 8 до 12 млн </t>
  </si>
  <si>
    <t>Замечания</t>
  </si>
  <si>
    <t xml:space="preserve">Всего полевые работы </t>
  </si>
  <si>
    <t>ВСЕГО ПОЛЕВЫЕ РАБОТЫ В НЕБЛАГОПРИЯТНЫЙ ПЕРИОД с К=1,4 по табл. 2 п.3 СБЦ:</t>
  </si>
  <si>
    <r>
      <t xml:space="preserve">Расходы по внутр. транспорту (св 5 </t>
    </r>
    <r>
      <rPr>
        <i/>
        <u/>
        <sz val="10"/>
        <rFont val="Times New Roman Cyr"/>
        <family val="1"/>
        <charset val="204"/>
      </rPr>
      <t>до 10 км.</t>
    </r>
    <r>
      <rPr>
        <sz val="10"/>
        <rFont val="Times New Roman Cyr"/>
        <family val="1"/>
        <charset val="204"/>
      </rPr>
      <t>)</t>
    </r>
  </si>
  <si>
    <t xml:space="preserve"> работ  свыше 150  до 300  тыс. руб.</t>
  </si>
  <si>
    <r>
      <t xml:space="preserve">направлениях при продолжительности изысканий </t>
    </r>
    <r>
      <rPr>
        <i/>
        <sz val="9"/>
        <rFont val="Times New Roman"/>
        <family val="1"/>
        <charset val="204"/>
      </rPr>
      <t>до 1 мес.</t>
    </r>
  </si>
  <si>
    <t>Расстояние проезда в одном направлении св 100 до 300 км.</t>
  </si>
  <si>
    <t>Выполнение изысканий в неблагоприятный период ( К=1,4 согласно табл. 2. п.4 СБЦ)</t>
  </si>
  <si>
    <t>Георадиолокационное зондирование. Применительно. Одиночные годографы На дневной поверхности, категория сложности V   1840пм /1м =1840 точек</t>
  </si>
  <si>
    <t>Расходы по внешнему транспорту: расстояние проезда (св 1000 до 2000 км) и продолжительность работ (до 1 мес).</t>
  </si>
  <si>
    <t>Табл.91, § 1</t>
  </si>
  <si>
    <t>§ 1</t>
  </si>
  <si>
    <t>Табл.2, § 4 (к-1.4)</t>
  </si>
  <si>
    <t>§ 4</t>
  </si>
  <si>
    <t>Табл.1, § 4 (к-1.25)</t>
  </si>
  <si>
    <t xml:space="preserve"> Табл. 5, § 2.1</t>
  </si>
  <si>
    <t>§2.1</t>
  </si>
  <si>
    <t xml:space="preserve"> Табл.70, § 51</t>
  </si>
  <si>
    <t>§ 51</t>
  </si>
  <si>
    <t>исправить стоимость камеральных работ.</t>
  </si>
  <si>
    <t>Другие прямые затраты: Обязательные отчисления во внебюджетные гос.фонды 30% от ФОТ (пенсионное страхование - 22%; соц. страхование- 2,9%; медицинское страхование - 5,1%)</t>
  </si>
  <si>
    <t>СВОДНАЯ СМЕТА</t>
  </si>
  <si>
    <t>СТОИМОСТИ ИНЖЕНЕРНЫХ ИЗЫСКАНИЙ</t>
  </si>
  <si>
    <t>Сумма, руб. без НДС</t>
  </si>
  <si>
    <t>СМЕТА № 6-из</t>
  </si>
  <si>
    <t>СМЕТА № 5-из</t>
  </si>
  <si>
    <t xml:space="preserve"> Смета № 4-из</t>
  </si>
  <si>
    <t xml:space="preserve"> Смета № 2-из</t>
  </si>
  <si>
    <t xml:space="preserve">Стальные опоры радиовещательной и связной радиостанции высотой от 12 до 250 м (опора 1), 10(1 м по высоте опоры) </t>
  </si>
  <si>
    <t xml:space="preserve">Стальные опоры радиовещательной и связной радиостанции высотой от 12 до 250 м (опора 2), 10(1 м по высоте опоры) 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</si>
  <si>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36(м2) </t>
  </si>
  <si>
    <t>Снегоудерживающие сооружения высотой 3,5 м протяженностью 5000 м</t>
  </si>
  <si>
    <t xml:space="preserve">Удерживающие сооружения на оползнеопасных и оползневых склонах и откосах при площади вертикального сечения сползающего массива недостаточно устойчивых или неустойчивых грунтов:свыше 7,0 до 10,0 тыс.м2, 5000*3,5/1000=17,5(тыс.м2) </t>
  </si>
  <si>
    <t xml:space="preserve">СБЦП "Заглубленные сооружения и конструкции, водопонижение, противооползневые сооружения и мероприятия (2015)" табл.1 п.32
(СБЦП15-1-32) </t>
  </si>
  <si>
    <t>ОП п.1.7 Стадия проектирования К=0,3;</t>
  </si>
  <si>
    <t>ОП п.1.6 Оценка воздействия объекта капитального строительства на окружающую среду (ОВОС) - 4% К=1,04;</t>
  </si>
  <si>
    <t>СБЦП МУ(2009) п.3.7 Сейсмичность 9 баллов к разделу КР=7%: К=0,07*1,3+0,93=1,021 К=1,021;</t>
  </si>
  <si>
    <t>ТЧ п.2.1.6 При проектировании конструкций, обеспечивающих устойчивость ограждающих стен котлованов заглубленных сооружений с использованием анкеров в грунте, а также при проектировании удерживающих сооружений на оползнеопасных и оползневых склонах и откосах с использованием анкеров в грунте (до) К=1,3;</t>
  </si>
  <si>
    <t xml:space="preserve">   Проектные работы: Заглубленные сооружения и конструкции, водопонижение, противооползневые сооружения и мероприятия (2015)</t>
  </si>
  <si>
    <t xml:space="preserve">Механический расчет проводов в особых климатических районах, 1(1 расчет) </t>
  </si>
  <si>
    <t xml:space="preserve">СБЦП "Коммунальные инженерные сети и сооружения (2012)" табл.36 п.2
(СБЦП07-36-2) </t>
  </si>
  <si>
    <t>(2050*1)*0,3*1,04*4,59,
где количество 1=1</t>
  </si>
  <si>
    <t>2 936,00</t>
  </si>
  <si>
    <t xml:space="preserve">СБЦП "Коммунальные инженерные сети и сооружения (2012)" табл.36 п.3
(СБЦП07-36-3) </t>
  </si>
  <si>
    <t xml:space="preserve">СБЦП "Коммунальные инженерные сети и сооружения (2012)" табл.36 п.4
(СБЦП07-36-4) </t>
  </si>
  <si>
    <t xml:space="preserve">СБЦП "Коммунальные инженерные сети и сооружения (2012)" табл.36 п.5
(СБЦП07-36-5) </t>
  </si>
  <si>
    <t xml:space="preserve">Электрический расчет компенсации реактивной мощности, выбор компенсирующих устройств, определение места их установки 1 устройство для 1 трансформаторной подстанции, 1(1 устройство) </t>
  </si>
  <si>
    <t xml:space="preserve">СБЦП "Коммунальные инженерные сети и сооружения (2012)" табл.36 п.6
(СБЦП07-36-6) </t>
  </si>
  <si>
    <t>(2640*1)*0,3*1,04*4,59,
где количество 1=1</t>
  </si>
  <si>
    <t>3 781,00</t>
  </si>
  <si>
    <t>Сеть связи, в кабельной траншее или лотке (200 м): Два участка кабельной линии по 100 м каждый между стациями КД</t>
  </si>
  <si>
    <t>СОТ внутренняя</t>
  </si>
  <si>
    <t xml:space="preserve">Установка промышленного телевизионного оборудования в готовом здании с числом камер от 2 до 12, 6(1 камера) </t>
  </si>
  <si>
    <t>(36610+4570*6)*1,006*1,04*0,5*4,59,
где количество 6=6</t>
  </si>
  <si>
    <t>153 744,00</t>
  </si>
  <si>
    <t>СОТС: 2 операторские по 18 м2, 2 операторские по 36 м2, 1 гараж гондол 300 м2, 1 гараж гондол 450 м2, 2 КТП по 12 м2</t>
  </si>
  <si>
    <t xml:space="preserve">Установки охранной сигнализации, защищающие объект площадью: до 100м2, 2+2+2=6(объект) </t>
  </si>
  <si>
    <t xml:space="preserve">СБЦ "Системы противопожарной и охранной защиты (1999)" табл.5 п.1
(СБЦ1-5-1) </t>
  </si>
  <si>
    <t>(540*6)*1,2*1,2*1,1*1,09*0,25*35,15,
где количество 6=2+2+2</t>
  </si>
  <si>
    <t>49 158,00</t>
  </si>
  <si>
    <t xml:space="preserve">Установки охранной сигнализации, защищающие объект площадью: 200-400м2, 1(объект) </t>
  </si>
  <si>
    <t xml:space="preserve">СБЦ "Системы противопожарной и охранной защиты (1999)" табл.5 п.3
(СБЦ1-5-3) </t>
  </si>
  <si>
    <t>(738*1)*1,2*1,2*1,1*1,09*0,25*35,15,
где количество 1=1</t>
  </si>
  <si>
    <t>11 197,00</t>
  </si>
  <si>
    <t xml:space="preserve">Установки охранной сигнализации, защищающие объект площадью: 400-700м2, 1(объект) </t>
  </si>
  <si>
    <t xml:space="preserve">СБЦ "Системы противопожарной и охранной защиты (1999)" табл.5 п.4
(СБЦ1-5-4) </t>
  </si>
  <si>
    <t>(875*1)*1,2*1,2*1,1*1,09*0,25*35,15,
где количество 1=1</t>
  </si>
  <si>
    <t>13 276,00</t>
  </si>
  <si>
    <t>Система телефонной связи (СТС)</t>
  </si>
  <si>
    <t xml:space="preserve">СБЦП "Объекты связи (2010)" табл.3 п.1
(СБЦП02-3-1) </t>
  </si>
  <si>
    <t>(1740+632*6)*1,006*1,04*0,5*4,59,
где количество 6=6</t>
  </si>
  <si>
    <t>13 283,00</t>
  </si>
  <si>
    <t>Система часофикации (СЧ)</t>
  </si>
  <si>
    <t xml:space="preserve">Станция электрочасофикации с числом подключаемых вторичных электрочасов: до 50, 3(1 вторичные электрочасы) </t>
  </si>
  <si>
    <t xml:space="preserve">СБЦП "Объекты связи (2010)" табл.9 п.5
(СБЦП02-9-5) </t>
  </si>
  <si>
    <t>((364+3,5*(0.4*50+0.6*0.5*50))*0,7)*1,006*1,04*0,49*4,59,
где количество 3=3</t>
  </si>
  <si>
    <t xml:space="preserve"> Стадийность проектирования К=0,49;</t>
  </si>
  <si>
    <t>Система вызова персонала (СВП)</t>
  </si>
  <si>
    <t>Платежно-пропускная система: Для входа на станции: на подъем – по 5 турникетов стандартных, по 1 калитке для МГН, на спуск – по 2 турникета стандартных и по 1 калитке для МГН._x000D_
Для выхода со станций: по 3 калитки одностороннего открывания на каждой станции.</t>
  </si>
  <si>
    <t xml:space="preserve">Установка промышленного телевизионного оборудования в готовом здании с числом камер от 2 до 12, 18(1 камера) </t>
  </si>
  <si>
    <t>(36610+4570*18)*1,006*1,04*0,5*1,1*4,59,
где количество 18=18</t>
  </si>
  <si>
    <t>313 963,00</t>
  </si>
  <si>
    <t>СЭС: Стойка вызова СЭС устанавливается на НСКД EL8.1 и на ВСКД EL8.1 и  ВСКД EL8.2</t>
  </si>
  <si>
    <t xml:space="preserve">Структурированная кабельная сеть с числом узлов: от 2 до 10, 3(1 узел) </t>
  </si>
  <si>
    <t xml:space="preserve">СБЦП "Объекты связи (2010)" табл.24 п.8
(СБЦП02-24-8) </t>
  </si>
  <si>
    <t>(2450+3680*3)*1,006*1,04*0,5*4,59,
где количество 3=3</t>
  </si>
  <si>
    <t>32 391,00</t>
  </si>
  <si>
    <t>73 631,00</t>
  </si>
  <si>
    <t>Расходы по внешнему транспорту св.1000 км до 2000 км при выполнении экспедиционных работ 3 месяца</t>
  </si>
  <si>
    <t xml:space="preserve">Платформы низкие пассажирские или грузовые площадью: до 1500 м2, 10(10 м2) </t>
  </si>
  <si>
    <t xml:space="preserve">СБЦП "Железные дороги (2014)" табл.7 п.5-1
(СБЦП09-7-5-1) </t>
  </si>
  <si>
    <t>((48500+30*(0.4*150+0.6*0.5*150))*0,7)*1,156*0,4*4,59,
где количество 10=10</t>
  </si>
  <si>
    <t>76 736,00</t>
  </si>
  <si>
    <t>МУ п.3.7 Сейсмичность 9 баллов  К= 1,3 для 52% разделов (АР=9%, КР=12%,  ТХ-31%). К=(0,52*1,3+0,48)=1,156 К=1,156;</t>
  </si>
  <si>
    <t xml:space="preserve">   Проектные работы: Железные дороги (2014)</t>
  </si>
  <si>
    <t>Переходная платформа между ВСКД EL9 и НСКД EL8.1 надземная из металлоконструкций S=100 м2</t>
  </si>
  <si>
    <t>Перрон посадки/высадки НСКД EL8 (секции 8.1) S=200 м2</t>
  </si>
  <si>
    <t xml:space="preserve">Платформы низкие пассажирские или грузовые площадью: до 1500 м2, 20(10 м2) </t>
  </si>
  <si>
    <t>((48500+30*(0.4*150+0.6*0.5*150))*0,7)*1,156*0,4*4,59,
где количество 20=20</t>
  </si>
  <si>
    <t>Перрон посадки/высадки ВСКД EL8 (секции 8.1) S=200 м2</t>
  </si>
  <si>
    <t>Перрон посадки/высадки НСКД EL8 (секции 8.2) S=200 м2</t>
  </si>
  <si>
    <t>Перрон посадки/высадки ВСКД EL8 (секции 8.2) S=200 м2</t>
  </si>
  <si>
    <t>Раздел 2. Сети инженерного обеспечения</t>
  </si>
  <si>
    <t>Кабельная линия 0,4 кВ в траншее (100 м): От ТП-КД-2 до  ВСКД EL8.1</t>
  </si>
  <si>
    <t xml:space="preserve">Кабельные линии напряжением до 35 кВ с интервалами протяженности: до 100 м, 1(объект) </t>
  </si>
  <si>
    <t xml:space="preserve">СБЦП "Коммунальные инженерные сети и сооружения (2012)" табл.17 п.1
(СБЦП07-17-1) </t>
  </si>
  <si>
    <t>(11960*1)*1,191*1,04*0,4*4,59,
где количество 1=1</t>
  </si>
  <si>
    <t>27 199,00</t>
  </si>
  <si>
    <t>Кабельная линия 0,4 кВ в траншее (100 м): От ТП-КД-2 до  НСКД EL8.2</t>
  </si>
  <si>
    <t>Кабельная линия 0,4 кВ в траншее (100 м): От ТП-КД-3 до  ВСКД EL8.2.</t>
  </si>
  <si>
    <t>Итого по разделу 2 Сети инженерного обеспечения</t>
  </si>
  <si>
    <t xml:space="preserve">   Итого по разделу 2 Сети инженерного обеспечения</t>
  </si>
  <si>
    <t>Система охранного освещения (СОО)</t>
  </si>
  <si>
    <t>Раздел 4. ГО и ЧС</t>
  </si>
  <si>
    <t>Итого по разделу 4 ГО и ЧС</t>
  </si>
  <si>
    <t xml:space="preserve">   Итого по разделу 4 ГО и ЧС</t>
  </si>
  <si>
    <t xml:space="preserve">   Итоги по разделу 2 Сети инженерного обеспечения</t>
  </si>
  <si>
    <t xml:space="preserve">   Итоги по разделу 4 ГО и ЧС</t>
  </si>
  <si>
    <t>НСКД EL8 секция 8.1 (S=200 м2)</t>
  </si>
  <si>
    <t>Станционные опоры для установки технологического оборудования</t>
  </si>
  <si>
    <t>ВСКД EL8 секция 8.1 (S=200 м2)</t>
  </si>
  <si>
    <t>НСКД EL8 секция 8.2  S=200 м2</t>
  </si>
  <si>
    <t>ВСКД EL8 (секции 8.2) S=200 м2</t>
  </si>
  <si>
    <t>(586986+67260*(0.4*10+0.6*17,5))*0,3*1,04*1,021*1,3*0,35*4,59,
где количество 17,5=5000*3,5/1000</t>
  </si>
  <si>
    <t>1 039 338,00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</si>
  <si>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м, 400(п.м) </t>
  </si>
  <si>
    <t xml:space="preserve">СБЦП "Коммунальные инженерные сети и сооружения (2012)" табл.2 п.3
(СБЦП07-2-3) </t>
  </si>
  <si>
    <t>(25970+63*400)*1,191*1,04*0,4*4,59,
где количество 400=400</t>
  </si>
  <si>
    <t>116 368,00</t>
  </si>
  <si>
    <t xml:space="preserve">Аппаратная выделенной телефонной или телеграфной связи с количеством установок: от 1 до 20, 6(1 установка) </t>
  </si>
  <si>
    <t xml:space="preserve">Аппаратная выделенной телефонной или телеграфной связи с количеством установок: от 1 до 20, 4(1 установка) </t>
  </si>
  <si>
    <t>(1740+632*4)*1,006*1,04*0,5*4,59,
где количество 4=4</t>
  </si>
  <si>
    <t>10 248,00</t>
  </si>
  <si>
    <t>206 424,00</t>
  </si>
  <si>
    <t>1 719 866,00</t>
  </si>
  <si>
    <t>1 999 921,00</t>
  </si>
  <si>
    <t>Разработка и согласование специальных технических условий по пожарной безопасности (СТУ МПБ)</t>
  </si>
  <si>
    <t>2.2.</t>
  </si>
  <si>
    <t>2.3.</t>
  </si>
  <si>
    <t>1.9</t>
  </si>
  <si>
    <t>Научно-техническое сопровождение инженерно-геологических изысканий, оценки их результатов и определения физических характеристик грунтов (НТС ИГИ)</t>
  </si>
  <si>
    <t>Научно-техническое сопровождение проектирования сооружений повышенного уровня ответственности ППКД, включая инженерную защиту ППКД (НТС КР)</t>
  </si>
  <si>
    <t>КП (письмо ООО "Альфапроект" исх. №57 от 26.05.2021)</t>
  </si>
  <si>
    <t>КП (письмо ООО "Альфапроект" исх. №64 от 02.06.2021)</t>
  </si>
  <si>
    <t>КП (письмо ООО "Альфапроект" исх. №59 от 26.05.2021)</t>
  </si>
  <si>
    <t>Научно-техническое сопровождение инженерно-геологических изысканий, оценки их результатов и определения физических характеристик грунтов (НТС ИГИ);</t>
  </si>
  <si>
    <t>- Разработка и согласование специальных технических условий по пожарной безопасности (СТУ МПБ);</t>
  </si>
  <si>
    <t>- Научно-техническое сопровождение проектирования сооружений повышенного уровня ответственности ППКД, включая инженерную защиту ППКД (НТС КР);</t>
  </si>
  <si>
    <t>Резерв средств на непредвиденные работы и затраты для проектных работ</t>
  </si>
  <si>
    <t>в том числе: Резерв средств на непредвиденные работы и затраты</t>
  </si>
  <si>
    <t>в том числе Резерв средств на непредвиденные работы и затраты</t>
  </si>
  <si>
    <t>В том числе:</t>
  </si>
  <si>
    <t>непредвиденные расходы для инженерных изысканий</t>
  </si>
  <si>
    <t>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</si>
  <si>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t>Оценка воздействия проектируемого объекта на водные биологические ресурсы и среду их обитания (один водный объект)</t>
  </si>
  <si>
    <t>- оценка воздействия проектируемого объекта на водные биологические ресурсы и среду их обитания;</t>
  </si>
  <si>
    <t>Итого по расчету: 10 391 710,00 руб.</t>
  </si>
  <si>
    <t>(58040+398*10)*0,6*1,04*4,59*0,4708,
где количество 10=10</t>
  </si>
  <si>
    <t>83 631,00</t>
  </si>
  <si>
    <t xml:space="preserve"> Смета на строительство при исключении разделов (электроснабжение,водоснабжение,водоотведение,отопление,вентиляция,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инвалидов)=8%:92%*40%=3.48%;</t>
  </si>
  <si>
    <t>Котн=47,08%</t>
  </si>
  <si>
    <t>Гараж гондол на НСКД EL8 секция 8.1 (450 м2) + Павильон наклонного транспортера спуска/подъема гондол в гараж гондол (30 м2)</t>
  </si>
  <si>
    <t xml:space="preserve">Закрытые одноэтажные стоянки автотранспорта площадью: до 1500 м2, 450+30=480(1 м2) </t>
  </si>
  <si>
    <t>((7000+122*(0.4*1500+0.6*0.5*1500))*0,7)*0,796*0,3*4,59,
где количество 480=450+30</t>
  </si>
  <si>
    <t>Гараж гондол НСКД EL8 секции 8.2 (300 м2) + Павильон наклонного транспортера спуска/подъема гондол в гараж гондол (30 м2)</t>
  </si>
  <si>
    <t xml:space="preserve">Закрытые одноэтажные стоянки автотранспорта площадью: до 1500 м2, 300+30=330(1 м2) </t>
  </si>
  <si>
    <t>((7000+122*(0.4*1500+0.6*0.5*1500))*0,7)*0,796*0,3*4,59,
где количество 330=300+30</t>
  </si>
  <si>
    <t>(455800+580*(0.4*36+0.6*18))*0,5*0,8*1,06*1,2661*1,04*0,4*4,59,
где количество 18=18</t>
  </si>
  <si>
    <t>482 194,00</t>
  </si>
  <si>
    <t>СБЦП МУ(2009) п.3.2 Привязка типовой или повторно применяемой проектной документации с внесением в нее изменений в подземную и надземную часть - до 0,8 К=0,5;</t>
  </si>
  <si>
    <t>(455800+580*36)*0,8*1,06*0,5*1,2661*1,04*0,4*4,59,
где количество 36=36</t>
  </si>
  <si>
    <t>488 615,00</t>
  </si>
  <si>
    <t>EL8.1</t>
  </si>
  <si>
    <t>(58040+398*25)*1,04*0,6*4,59*0,4236,
где количество 25=25</t>
  </si>
  <si>
    <t>82 489,00</t>
  </si>
  <si>
    <t>EL8.2</t>
  </si>
  <si>
    <t>Переходная платформа между ВСКД EL8.1 и НСКД EL8.2 надземная из металлоконструкций S=100 м2</t>
  </si>
  <si>
    <t>3 803 630,00</t>
  </si>
  <si>
    <t>460 416,00</t>
  </si>
  <si>
    <t>1 941 618,00</t>
  </si>
  <si>
    <t>7 452 316,00</t>
  </si>
  <si>
    <t>(20800*1)*0,8*1,111*1,04*0,5*4,59,
где количество 1=1</t>
  </si>
  <si>
    <t>44 125,00</t>
  </si>
  <si>
    <t>СБЦП МУ(2009) п.3.2 Привязка типовой или повторно применяемой проектной документации с внесением в нее изменений в подземную и надземную часть - до 0,8 К=0,8;</t>
  </si>
  <si>
    <t>ВЛ 10 кВ протяженностью 3800 м: Двухцепная ВЛ 10 кВ от РТП-КД до ТП-КД-3. Количество опор 50 шт.</t>
  </si>
  <si>
    <t xml:space="preserve">Расчет опор в особых климатических районах, 50(1 расчет) </t>
  </si>
  <si>
    <t>(2530*50)*0,3*1,04*4,59,
где количество 50=50</t>
  </si>
  <si>
    <t>181 158,00</t>
  </si>
  <si>
    <t xml:space="preserve">Расчет закрепления опор в особых грунтах (скальных, болотистых, просадочных и т.п.), 50(1 расчет) </t>
  </si>
  <si>
    <t>(3000*50)*0,3*1,04*4,59,
где количество 50=50</t>
  </si>
  <si>
    <t>214 812,00</t>
  </si>
  <si>
    <t xml:space="preserve">Расчет заземления в скальных, вечномерзлых грунтах с сопротивлением более 500 Ом*м, 50(1 расчет) </t>
  </si>
  <si>
    <t>(1740*50)*0,3*1,04*4,59,
где количество 50=50</t>
  </si>
  <si>
    <t>124 591,00</t>
  </si>
  <si>
    <t>702 041,00</t>
  </si>
  <si>
    <t>10 391 710,00</t>
  </si>
  <si>
    <t>2.4.</t>
  </si>
  <si>
    <t>Приложение №1 к приказу ФГБУ "Главрыбвод" от 30 декабря 2020 г. №282.</t>
  </si>
  <si>
    <t>непредвиденные расходы для проектных работ</t>
  </si>
  <si>
    <t>В расчете учтен 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</si>
  <si>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t>- резерв средств на непредвиденные работы и затраты в размере 2% от затрат на проектные работы;</t>
  </si>
  <si>
    <t>Прогнозный индекс-дефлятор  рассчитан в соответствии с графиком выполнения работ.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</si>
  <si>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0%</t>
  </si>
  <si>
    <r>
      <rPr>
        <b/>
        <sz val="12"/>
        <color theme="1"/>
        <rFont val="Times New Roman"/>
        <family val="1"/>
        <charset val="204"/>
      </rPr>
      <t xml:space="preserve">Календарный план </t>
    </r>
    <r>
      <rPr>
        <sz val="12"/>
        <color theme="1"/>
        <rFont val="Times New Roman"/>
        <family val="1"/>
        <charset val="204"/>
      </rPr>
      <t xml:space="preserve">
выполнения проектно-изыскательских работ по объекту
Всесезонный туристско-рекреационный комплекс «Эльбрус», Кабардино-Балкарская Республика. 
Пассажирская подвесная канатная дорога EL8 (секции EL8.1 и  EL8.2)
Пассажирская подвесная канатная дорога EL7</t>
    </r>
  </si>
  <si>
    <t>Разработка проектно-сметной документации (в том числе разработка технологического проекта канатной дороги**)</t>
  </si>
  <si>
    <t>Государственная экологическая экспертиза, в том числе подготовка и проведение публичных слушаний</t>
  </si>
  <si>
    <t>3. Продолжительность проектирования 16 месяцев (в том числе с учетом получения положительного заключения государственной экспертизы).</t>
  </si>
  <si>
    <r>
      <t>(1,00415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+1,00415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)/2 =</t>
    </r>
  </si>
  <si>
    <r>
      <t>1,00415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*(1,00391+1,00391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)/2 =
</t>
    </r>
  </si>
  <si>
    <t>1,01883*0,25+1,05174*0,75 =</t>
  </si>
  <si>
    <t>(шестьдесят семь миллионов шестьсот пятьдесят шесть тысяч пятьсот четыре рубля, 00 копеек)</t>
  </si>
  <si>
    <t>Стоимость работ в ценах на дату формирования начальной (максимальной) цены контракта - июль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</si>
</sst>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0.0%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0.00000"/>
    <numFmt numFmtId="178" formatCode="#,##0.00000"/>
    <numFmt numFmtId="179" formatCode="#,##0\ _р_."/>
    <numFmt numFmtId="180" formatCode="#,##0.00_р_."/>
    <numFmt numFmtId="181" formatCode="_-* #,##0.00\ _₽_-;\-* #,##0.00\ _₽_-;_-* &quot;-&quot;??\ _₽_-;_-@_-"/>
    <numFmt numFmtId="182" formatCode="0.0000"/>
  </numFmts>
  <fonts count="1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Courier"/>
      <family val="3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sz val="10"/>
      <name val="Courier New Cyr"/>
      <charset val="204"/>
    </font>
    <font>
      <b/>
      <sz val="9"/>
      <name val="Times New Roman Cyr"/>
      <charset val="204"/>
    </font>
    <font>
      <b/>
      <sz val="10"/>
      <name val="Times New Roman"/>
      <family val="1"/>
    </font>
    <font>
      <i/>
      <u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b/>
      <sz val="9"/>
      <name val="Arial"/>
      <family val="2"/>
      <charset val="204"/>
    </font>
    <font>
      <b/>
      <sz val="12"/>
      <name val="Times New Roman Cyr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u/>
      <sz val="10"/>
      <name val="Times New Roman Cyr"/>
      <family val="1"/>
      <charset val="204"/>
    </font>
    <font>
      <i/>
      <sz val="9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962">
    <xf numFmtId="0" fontId="0" fillId="0" borderId="0"/>
    <xf numFmtId="0" fontId="33" fillId="0" borderId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6" fillId="3" borderId="0">
      <alignment horizontal="left" vertical="center"/>
    </xf>
    <xf numFmtId="0" fontId="36" fillId="3" borderId="0">
      <alignment horizontal="center" vertical="center"/>
    </xf>
    <xf numFmtId="0" fontId="36" fillId="3" borderId="0">
      <alignment horizontal="left" vertical="center"/>
    </xf>
    <xf numFmtId="0" fontId="36" fillId="3" borderId="0">
      <alignment horizontal="left" vertical="center"/>
    </xf>
    <xf numFmtId="0" fontId="36" fillId="3" borderId="0">
      <alignment horizontal="left" vertical="center"/>
    </xf>
    <xf numFmtId="0" fontId="36" fillId="3" borderId="0">
      <alignment horizontal="right" vertical="center"/>
    </xf>
    <xf numFmtId="0" fontId="36" fillId="3" borderId="0">
      <alignment horizontal="center" vertical="center"/>
    </xf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165" fontId="39" fillId="0" borderId="0" applyFont="0" applyFill="0" applyBorder="0" applyAlignment="0" applyProtection="0"/>
    <xf numFmtId="0" fontId="36" fillId="3" borderId="0">
      <alignment horizontal="left" vertical="center"/>
    </xf>
    <xf numFmtId="0" fontId="36" fillId="3" borderId="0">
      <alignment horizontal="left" vertical="center"/>
    </xf>
    <xf numFmtId="0" fontId="36" fillId="3" borderId="0">
      <alignment horizontal="left" vertical="center"/>
    </xf>
    <xf numFmtId="0" fontId="36" fillId="3" borderId="0">
      <alignment horizontal="left" vertical="center"/>
    </xf>
    <xf numFmtId="0" fontId="40" fillId="4" borderId="0">
      <alignment horizontal="right" vertical="center"/>
    </xf>
    <xf numFmtId="0" fontId="36" fillId="3" borderId="0">
      <alignment horizontal="right" vertical="center"/>
    </xf>
    <xf numFmtId="0" fontId="36" fillId="3" borderId="0">
      <alignment horizontal="right" vertical="center"/>
    </xf>
    <xf numFmtId="0" fontId="36" fillId="3" borderId="0">
      <alignment horizontal="right" vertical="center"/>
    </xf>
    <xf numFmtId="0" fontId="36" fillId="5" borderId="0">
      <alignment horizontal="center" vertical="center"/>
    </xf>
    <xf numFmtId="0" fontId="40" fillId="4" borderId="0">
      <alignment horizontal="left" vertical="center"/>
    </xf>
    <xf numFmtId="0" fontId="40" fillId="0" borderId="0">
      <alignment horizontal="left" vertical="top"/>
    </xf>
    <xf numFmtId="0" fontId="36" fillId="5" borderId="0">
      <alignment horizontal="center" vertical="center"/>
    </xf>
    <xf numFmtId="0" fontId="40" fillId="4" borderId="0">
      <alignment horizontal="center" vertical="center"/>
    </xf>
    <xf numFmtId="0" fontId="40" fillId="0" borderId="0">
      <alignment horizontal="center" vertical="center"/>
    </xf>
    <xf numFmtId="0" fontId="41" fillId="4" borderId="0">
      <alignment horizontal="left" vertical="center"/>
    </xf>
    <xf numFmtId="0" fontId="40" fillId="0" borderId="0">
      <alignment horizontal="center" vertical="center"/>
    </xf>
    <xf numFmtId="0" fontId="40" fillId="4" borderId="0">
      <alignment horizontal="center" vertical="center"/>
    </xf>
    <xf numFmtId="0" fontId="40" fillId="4" borderId="0">
      <alignment horizontal="left" vertical="center"/>
    </xf>
    <xf numFmtId="0" fontId="40" fillId="4" borderId="0">
      <alignment horizontal="right" vertical="center"/>
    </xf>
    <xf numFmtId="0" fontId="40" fillId="4" borderId="0">
      <alignment horizontal="center" vertical="center"/>
    </xf>
    <xf numFmtId="0" fontId="40" fillId="4" borderId="0">
      <alignment horizontal="left" vertical="top"/>
    </xf>
    <xf numFmtId="0" fontId="40" fillId="4" borderId="0">
      <alignment horizontal="right" vertical="center"/>
    </xf>
    <xf numFmtId="0" fontId="40" fillId="4" borderId="0">
      <alignment horizontal="right" vertical="top"/>
    </xf>
    <xf numFmtId="0" fontId="40" fillId="4" borderId="0">
      <alignment horizontal="center" vertical="center"/>
    </xf>
    <xf numFmtId="0" fontId="36" fillId="3" borderId="0">
      <alignment horizontal="center" vertical="center"/>
    </xf>
    <xf numFmtId="0" fontId="36" fillId="3" borderId="0">
      <alignment horizontal="center" vertical="center"/>
    </xf>
    <xf numFmtId="0" fontId="36" fillId="3" borderId="0">
      <alignment horizontal="center" vertical="center"/>
    </xf>
    <xf numFmtId="0" fontId="42" fillId="4" borderId="0">
      <alignment horizontal="left" vertical="top"/>
    </xf>
    <xf numFmtId="0" fontId="40" fillId="4" borderId="0">
      <alignment horizontal="left" vertical="center"/>
    </xf>
    <xf numFmtId="0" fontId="42" fillId="4" borderId="0">
      <alignment horizontal="left" vertical="top"/>
    </xf>
    <xf numFmtId="0" fontId="42" fillId="4" borderId="0">
      <alignment horizontal="center" vertical="center"/>
    </xf>
    <xf numFmtId="0" fontId="43" fillId="4" borderId="0">
      <alignment horizontal="center" vertical="center"/>
    </xf>
    <xf numFmtId="0" fontId="43" fillId="0" borderId="0">
      <alignment horizontal="center" vertical="center"/>
    </xf>
    <xf numFmtId="0" fontId="40" fillId="4" borderId="0">
      <alignment horizontal="center" vertical="center"/>
    </xf>
    <xf numFmtId="0" fontId="40" fillId="0" borderId="0">
      <alignment horizontal="center" vertical="top"/>
    </xf>
    <xf numFmtId="0" fontId="40" fillId="4" borderId="0">
      <alignment horizontal="center" vertical="center"/>
    </xf>
    <xf numFmtId="0" fontId="44" fillId="0" borderId="0">
      <alignment horizontal="left" vertical="top"/>
    </xf>
    <xf numFmtId="0" fontId="40" fillId="4" borderId="0">
      <alignment horizontal="center" vertical="center"/>
    </xf>
    <xf numFmtId="0" fontId="40" fillId="0" borderId="0">
      <alignment horizontal="left" vertical="top"/>
    </xf>
    <xf numFmtId="0" fontId="40" fillId="4" borderId="0">
      <alignment horizontal="left" vertical="center"/>
    </xf>
    <xf numFmtId="0" fontId="44" fillId="0" borderId="0">
      <alignment horizontal="left" vertical="center"/>
    </xf>
    <xf numFmtId="0" fontId="36" fillId="5" borderId="0">
      <alignment horizontal="left" vertical="center"/>
    </xf>
    <xf numFmtId="0" fontId="40" fillId="4" borderId="0">
      <alignment horizontal="left" vertical="center"/>
    </xf>
    <xf numFmtId="0" fontId="44" fillId="0" borderId="0">
      <alignment horizontal="left" vertical="top"/>
    </xf>
    <xf numFmtId="0" fontId="36" fillId="5" borderId="0">
      <alignment horizontal="left" vertical="center"/>
    </xf>
    <xf numFmtId="0" fontId="4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9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34" fillId="0" borderId="0"/>
    <xf numFmtId="0" fontId="36" fillId="3" borderId="0">
      <alignment horizontal="left" vertical="center"/>
    </xf>
    <xf numFmtId="0" fontId="36" fillId="3" borderId="0">
      <alignment horizontal="left" vertical="center"/>
    </xf>
    <xf numFmtId="0" fontId="36" fillId="3" borderId="0">
      <alignment horizontal="left" vertical="center"/>
    </xf>
    <xf numFmtId="0" fontId="36" fillId="3" borderId="0">
      <alignment horizontal="left" vertical="center"/>
    </xf>
    <xf numFmtId="0" fontId="36" fillId="3" borderId="0">
      <alignment horizontal="right" vertical="center"/>
    </xf>
    <xf numFmtId="0" fontId="36" fillId="3" borderId="0">
      <alignment horizontal="right" vertical="center"/>
    </xf>
    <xf numFmtId="0" fontId="36" fillId="3" borderId="0">
      <alignment horizontal="right" vertical="center"/>
    </xf>
    <xf numFmtId="0" fontId="36" fillId="5" borderId="0">
      <alignment horizontal="center" vertical="center"/>
    </xf>
    <xf numFmtId="0" fontId="36" fillId="3" borderId="0">
      <alignment horizontal="center" vertical="center"/>
    </xf>
    <xf numFmtId="0" fontId="36" fillId="3" borderId="0">
      <alignment horizontal="center" vertical="center"/>
    </xf>
    <xf numFmtId="0" fontId="36" fillId="5" borderId="0">
      <alignment horizontal="left" vertical="center"/>
    </xf>
    <xf numFmtId="0" fontId="39" fillId="0" borderId="0"/>
    <xf numFmtId="0" fontId="38" fillId="0" borderId="0"/>
    <xf numFmtId="9" fontId="39" fillId="0" borderId="0" applyFont="0" applyFill="0" applyBorder="0" applyAlignment="0" applyProtection="0"/>
    <xf numFmtId="0" fontId="32" fillId="0" borderId="0"/>
    <xf numFmtId="0" fontId="46" fillId="0" borderId="0">
      <alignment horizontal="right" vertical="center"/>
    </xf>
    <xf numFmtId="0" fontId="47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9" fillId="0" borderId="0">
      <alignment horizontal="center" vertical="center"/>
    </xf>
    <xf numFmtId="0" fontId="48" fillId="0" borderId="0">
      <alignment horizontal="center" vertical="top"/>
    </xf>
    <xf numFmtId="0" fontId="46" fillId="0" borderId="0">
      <alignment horizontal="left" vertical="top"/>
    </xf>
    <xf numFmtId="0" fontId="46" fillId="0" borderId="0">
      <alignment horizontal="left" vertical="center"/>
    </xf>
    <xf numFmtId="0" fontId="48" fillId="0" borderId="4">
      <alignment horizontal="center" vertical="center"/>
    </xf>
    <xf numFmtId="0" fontId="46" fillId="0" borderId="4">
      <alignment horizontal="center" vertical="center"/>
    </xf>
    <xf numFmtId="0" fontId="48" fillId="0" borderId="4">
      <alignment horizontal="left" vertical="center"/>
    </xf>
    <xf numFmtId="0" fontId="48" fillId="0" borderId="4">
      <alignment horizontal="right" vertical="center"/>
    </xf>
    <xf numFmtId="0" fontId="48" fillId="0" borderId="4">
      <alignment horizontal="left" vertical="top"/>
    </xf>
    <xf numFmtId="164" fontId="33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1" fillId="0" borderId="0"/>
    <xf numFmtId="0" fontId="48" fillId="0" borderId="0">
      <alignment horizontal="left" vertical="top"/>
    </xf>
    <xf numFmtId="0" fontId="48" fillId="0" borderId="4">
      <alignment horizontal="right" vertical="top"/>
    </xf>
    <xf numFmtId="0" fontId="48" fillId="0" borderId="4">
      <alignment horizontal="left" vertical="top"/>
    </xf>
    <xf numFmtId="0" fontId="48" fillId="0" borderId="10">
      <alignment horizontal="left" vertical="top"/>
    </xf>
    <xf numFmtId="0" fontId="48" fillId="0" borderId="2">
      <alignment horizontal="left" vertical="top"/>
    </xf>
    <xf numFmtId="0" fontId="46" fillId="0" borderId="0">
      <alignment horizontal="left" vertical="top"/>
    </xf>
    <xf numFmtId="0" fontId="48" fillId="0" borderId="0">
      <alignment horizontal="center" vertical="top"/>
    </xf>
    <xf numFmtId="0" fontId="49" fillId="0" borderId="0">
      <alignment horizontal="center" vertical="center"/>
    </xf>
    <xf numFmtId="0" fontId="30" fillId="0" borderId="0"/>
    <xf numFmtId="0" fontId="33" fillId="0" borderId="0"/>
    <xf numFmtId="0" fontId="40" fillId="4" borderId="0">
      <alignment horizontal="left" vertical="center"/>
    </xf>
    <xf numFmtId="0" fontId="39" fillId="3" borderId="0">
      <alignment horizontal="center" vertical="center"/>
    </xf>
    <xf numFmtId="0" fontId="45" fillId="0" borderId="0"/>
    <xf numFmtId="0" fontId="45" fillId="0" borderId="0"/>
    <xf numFmtId="0" fontId="40" fillId="4" borderId="0">
      <alignment horizontal="left" vertical="center"/>
    </xf>
    <xf numFmtId="0" fontId="30" fillId="0" borderId="0"/>
    <xf numFmtId="0" fontId="34" fillId="0" borderId="0"/>
    <xf numFmtId="0" fontId="60" fillId="0" borderId="0"/>
    <xf numFmtId="164" fontId="3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7" fillId="0" borderId="0"/>
    <xf numFmtId="0" fontId="46" fillId="0" borderId="0">
      <alignment horizontal="right" vertical="center"/>
    </xf>
    <xf numFmtId="0" fontId="46" fillId="0" borderId="0">
      <alignment horizontal="right" vertical="center"/>
    </xf>
    <xf numFmtId="0" fontId="26" fillId="0" borderId="0"/>
    <xf numFmtId="0" fontId="25" fillId="0" borderId="0"/>
    <xf numFmtId="0" fontId="24" fillId="0" borderId="0"/>
    <xf numFmtId="0" fontId="49" fillId="0" borderId="0">
      <alignment horizontal="center" vertical="center"/>
    </xf>
    <xf numFmtId="0" fontId="48" fillId="0" borderId="0">
      <alignment horizontal="center" vertical="top"/>
    </xf>
    <xf numFmtId="0" fontId="46" fillId="0" borderId="0">
      <alignment horizontal="left" vertical="top"/>
    </xf>
    <xf numFmtId="0" fontId="48" fillId="0" borderId="0">
      <alignment horizontal="left" vertical="top"/>
    </xf>
    <xf numFmtId="0" fontId="48" fillId="0" borderId="4">
      <alignment horizontal="center" vertical="center"/>
    </xf>
    <xf numFmtId="0" fontId="46" fillId="0" borderId="4">
      <alignment horizontal="center" vertical="center"/>
    </xf>
    <xf numFmtId="0" fontId="48" fillId="0" borderId="4">
      <alignment horizontal="left" vertical="center"/>
    </xf>
    <xf numFmtId="0" fontId="48" fillId="0" borderId="2">
      <alignment horizontal="left" vertical="top"/>
    </xf>
    <xf numFmtId="0" fontId="48" fillId="0" borderId="4">
      <alignment horizontal="right" vertical="center"/>
    </xf>
    <xf numFmtId="0" fontId="48" fillId="0" borderId="4">
      <alignment horizontal="right" vertical="top"/>
    </xf>
    <xf numFmtId="0" fontId="48" fillId="0" borderId="0">
      <alignment horizontal="left" vertical="center"/>
    </xf>
    <xf numFmtId="0" fontId="22" fillId="0" borderId="0"/>
    <xf numFmtId="0" fontId="21" fillId="0" borderId="0"/>
    <xf numFmtId="0" fontId="20" fillId="0" borderId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3" fillId="0" borderId="0"/>
    <xf numFmtId="165" fontId="4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20" fillId="0" borderId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0" fillId="0" borderId="0"/>
    <xf numFmtId="0" fontId="46" fillId="0" borderId="0">
      <alignment horizontal="right" vertical="center"/>
    </xf>
    <xf numFmtId="0" fontId="46" fillId="0" borderId="0">
      <alignment horizontal="right" vertical="center"/>
    </xf>
    <xf numFmtId="0" fontId="48" fillId="0" borderId="4">
      <alignment horizontal="right" vertical="top"/>
    </xf>
    <xf numFmtId="0" fontId="48" fillId="0" borderId="4">
      <alignment horizontal="left"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0" fillId="0" borderId="0"/>
    <xf numFmtId="165" fontId="4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8" fontId="33" fillId="0" borderId="0" applyFont="0" applyFill="0" applyBorder="0" applyAlignment="0" applyProtection="0"/>
    <xf numFmtId="0" fontId="38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4" borderId="0" applyNumberFormat="0" applyBorder="0" applyAlignment="0" applyProtection="0"/>
    <xf numFmtId="0" fontId="70" fillId="8" borderId="0" applyNumberFormat="0" applyBorder="0" applyAlignment="0" applyProtection="0"/>
    <xf numFmtId="0" fontId="71" fillId="25" borderId="16" applyNumberFormat="0" applyAlignment="0" applyProtection="0"/>
    <xf numFmtId="0" fontId="72" fillId="26" borderId="17" applyNumberFormat="0" applyAlignment="0" applyProtection="0"/>
    <xf numFmtId="0" fontId="73" fillId="0" borderId="0" applyNumberFormat="0" applyFill="0" applyBorder="0" applyAlignment="0" applyProtection="0"/>
    <xf numFmtId="0" fontId="74" fillId="9" borderId="0" applyNumberFormat="0" applyBorder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7" fillId="0" borderId="20" applyNumberFormat="0" applyFill="0" applyAlignment="0" applyProtection="0"/>
    <xf numFmtId="0" fontId="77" fillId="0" borderId="0" applyNumberFormat="0" applyFill="0" applyBorder="0" applyAlignment="0" applyProtection="0"/>
    <xf numFmtId="0" fontId="78" fillId="12" borderId="16" applyNumberFormat="0" applyAlignment="0" applyProtection="0"/>
    <xf numFmtId="0" fontId="79" fillId="0" borderId="21" applyNumberFormat="0" applyFill="0" applyAlignment="0" applyProtection="0"/>
    <xf numFmtId="0" fontId="80" fillId="27" borderId="0" applyNumberFormat="0" applyBorder="0" applyAlignment="0" applyProtection="0"/>
    <xf numFmtId="0" fontId="81" fillId="0" borderId="0" applyNumberFormat="0" applyFill="0" applyBorder="0" applyAlignment="0" applyProtection="0"/>
    <xf numFmtId="0" fontId="33" fillId="28" borderId="22" applyNumberFormat="0" applyFont="0" applyAlignment="0" applyProtection="0"/>
    <xf numFmtId="0" fontId="82" fillId="25" borderId="23" applyNumberFormat="0" applyAlignment="0" applyProtection="0"/>
    <xf numFmtId="0" fontId="40" fillId="4" borderId="0">
      <alignment horizontal="left" vertical="center"/>
    </xf>
    <xf numFmtId="0" fontId="40" fillId="0" borderId="0">
      <alignment horizontal="center" vertical="center"/>
    </xf>
    <xf numFmtId="0" fontId="44" fillId="0" borderId="0">
      <alignment horizontal="center" vertical="center"/>
    </xf>
    <xf numFmtId="0" fontId="40" fillId="0" borderId="0">
      <alignment horizontal="left" vertical="center"/>
    </xf>
    <xf numFmtId="0" fontId="40" fillId="0" borderId="0">
      <alignment horizontal="right" vertical="center"/>
    </xf>
    <xf numFmtId="0" fontId="40" fillId="0" borderId="0">
      <alignment horizontal="center" vertical="center"/>
    </xf>
    <xf numFmtId="0" fontId="40" fillId="0" borderId="0">
      <alignment horizontal="left" vertical="top"/>
    </xf>
    <xf numFmtId="0" fontId="40" fillId="0" borderId="0">
      <alignment horizontal="right" vertical="center"/>
    </xf>
    <xf numFmtId="0" fontId="40" fillId="0" borderId="0">
      <alignment horizontal="left" vertical="center"/>
    </xf>
    <xf numFmtId="0" fontId="36" fillId="3" borderId="0">
      <alignment horizontal="center" vertical="center"/>
    </xf>
    <xf numFmtId="0" fontId="40" fillId="0" borderId="0">
      <alignment horizontal="right" vertical="top"/>
    </xf>
    <xf numFmtId="0" fontId="40" fillId="0" borderId="0">
      <alignment horizontal="left" vertical="top"/>
    </xf>
    <xf numFmtId="0" fontId="83" fillId="0" borderId="0" applyNumberFormat="0" applyFill="0" applyBorder="0" applyAlignment="0" applyProtection="0"/>
    <xf numFmtId="0" fontId="84" fillId="0" borderId="24" applyNumberFormat="0" applyFill="0" applyAlignment="0" applyProtection="0"/>
    <xf numFmtId="0" fontId="85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6" fillId="12" borderId="16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7" fillId="25" borderId="23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0" fontId="88" fillId="25" borderId="16" applyNumberFormat="0" applyAlignment="0" applyProtection="0"/>
    <xf numFmtId="169" fontId="33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93" fillId="26" borderId="17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0" fontId="33" fillId="28" borderId="22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8" fillId="0" borderId="0"/>
    <xf numFmtId="0" fontId="8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9" fontId="38" fillId="0" borderId="0" applyFont="0" applyFill="0" applyBorder="0" applyAlignment="0" applyProtection="0"/>
    <xf numFmtId="0" fontId="16" fillId="0" borderId="0"/>
    <xf numFmtId="0" fontId="15" fillId="0" borderId="0"/>
    <xf numFmtId="0" fontId="38" fillId="0" borderId="0"/>
    <xf numFmtId="0" fontId="34" fillId="0" borderId="0"/>
    <xf numFmtId="170" fontId="33" fillId="0" borderId="0" applyFont="0" applyFill="0" applyBorder="0" applyAlignment="0" applyProtection="0"/>
    <xf numFmtId="0" fontId="14" fillId="0" borderId="0"/>
    <xf numFmtId="0" fontId="37" fillId="0" borderId="0">
      <alignment horizontal="center"/>
    </xf>
    <xf numFmtId="0" fontId="34" fillId="0" borderId="4" applyBorder="0" applyAlignment="0">
      <alignment horizontal="center" wrapText="1"/>
    </xf>
    <xf numFmtId="0" fontId="37" fillId="0" borderId="0">
      <alignment horizontal="left" vertical="top"/>
    </xf>
    <xf numFmtId="0" fontId="13" fillId="0" borderId="0"/>
    <xf numFmtId="0" fontId="131" fillId="0" borderId="0"/>
    <xf numFmtId="0" fontId="134" fillId="0" borderId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0" fontId="66" fillId="0" borderId="0"/>
    <xf numFmtId="0" fontId="33" fillId="0" borderId="0"/>
    <xf numFmtId="0" fontId="157" fillId="0" borderId="0"/>
    <xf numFmtId="0" fontId="12" fillId="0" borderId="0"/>
    <xf numFmtId="0" fontId="11" fillId="0" borderId="0"/>
    <xf numFmtId="0" fontId="46" fillId="0" borderId="0">
      <alignment horizontal="left" vertical="top"/>
    </xf>
    <xf numFmtId="0" fontId="48" fillId="0" borderId="0">
      <alignment horizontal="left" vertical="top"/>
    </xf>
    <xf numFmtId="0" fontId="46" fillId="0" borderId="0">
      <alignment horizontal="left" vertical="center"/>
    </xf>
    <xf numFmtId="0" fontId="48" fillId="0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04">
    <xf numFmtId="0" fontId="0" fillId="0" borderId="0" xfId="0"/>
    <xf numFmtId="0" fontId="37" fillId="2" borderId="0" xfId="63" applyFont="1" applyFill="1"/>
    <xf numFmtId="0" fontId="37" fillId="2" borderId="0" xfId="63" applyFont="1" applyFill="1" applyAlignment="1">
      <alignment vertical="center"/>
    </xf>
    <xf numFmtId="0" fontId="37" fillId="2" borderId="4" xfId="1" applyFont="1" applyFill="1" applyBorder="1" applyAlignment="1">
      <alignment horizontal="left" vertical="center" wrapText="1" shrinkToFit="1"/>
    </xf>
    <xf numFmtId="0" fontId="51" fillId="2" borderId="4" xfId="1" applyFont="1" applyFill="1" applyBorder="1" applyAlignment="1">
      <alignment horizontal="center" vertical="center" wrapText="1"/>
    </xf>
    <xf numFmtId="0" fontId="51" fillId="2" borderId="11" xfId="1" applyFont="1" applyFill="1" applyBorder="1" applyAlignment="1">
      <alignment horizontal="center" vertical="center" wrapText="1"/>
    </xf>
    <xf numFmtId="0" fontId="33" fillId="0" borderId="0" xfId="1" applyFont="1" applyFill="1"/>
    <xf numFmtId="0" fontId="55" fillId="2" borderId="4" xfId="1" applyFont="1" applyFill="1" applyBorder="1" applyAlignment="1">
      <alignment horizontal="left" vertical="center" wrapText="1"/>
    </xf>
    <xf numFmtId="0" fontId="51" fillId="0" borderId="0" xfId="1" applyFont="1"/>
    <xf numFmtId="0" fontId="52" fillId="3" borderId="0" xfId="1" applyFont="1" applyFill="1"/>
    <xf numFmtId="164" fontId="33" fillId="0" borderId="0" xfId="1" applyNumberFormat="1" applyFont="1"/>
    <xf numFmtId="0" fontId="33" fillId="0" borderId="0" xfId="1" applyFont="1" applyAlignment="1">
      <alignment horizontal="center" vertical="center"/>
    </xf>
    <xf numFmtId="9" fontId="51" fillId="2" borderId="11" xfId="1" applyNumberFormat="1" applyFont="1" applyFill="1" applyBorder="1" applyAlignment="1">
      <alignment horizontal="center" vertical="center" wrapText="1"/>
    </xf>
    <xf numFmtId="4" fontId="53" fillId="2" borderId="4" xfId="1" applyNumberFormat="1" applyFont="1" applyFill="1" applyBorder="1" applyAlignment="1">
      <alignment horizontal="center" vertical="center" wrapText="1"/>
    </xf>
    <xf numFmtId="0" fontId="33" fillId="0" borderId="0" xfId="1" applyFont="1"/>
    <xf numFmtId="0" fontId="35" fillId="2" borderId="0" xfId="63" applyFont="1" applyFill="1" applyAlignment="1">
      <alignment horizontal="left" vertical="center" wrapText="1"/>
    </xf>
    <xf numFmtId="0" fontId="51" fillId="0" borderId="0" xfId="1" applyFont="1" applyFill="1" applyAlignment="1">
      <alignment horizontal="center" vertical="center"/>
    </xf>
    <xf numFmtId="0" fontId="51" fillId="0" borderId="0" xfId="1" applyFont="1" applyFill="1"/>
    <xf numFmtId="0" fontId="50" fillId="0" borderId="0" xfId="1" applyFont="1" applyFill="1" applyAlignment="1">
      <alignment horizontal="center" vertical="center"/>
    </xf>
    <xf numFmtId="0" fontId="51" fillId="0" borderId="0" xfId="1" applyFont="1" applyFill="1" applyAlignment="1">
      <alignment horizontal="left" vertical="top"/>
    </xf>
    <xf numFmtId="0" fontId="53" fillId="0" borderId="0" xfId="1" applyFont="1" applyBorder="1" applyAlignment="1">
      <alignment horizontal="left" vertical="top"/>
    </xf>
    <xf numFmtId="0" fontId="51" fillId="0" borderId="0" xfId="1" applyFont="1" applyBorder="1" applyAlignment="1"/>
    <xf numFmtId="0" fontId="51" fillId="0" borderId="0" xfId="1" applyFont="1" applyBorder="1" applyAlignment="1">
      <alignment horizontal="center" vertical="center"/>
    </xf>
    <xf numFmtId="0" fontId="33" fillId="0" borderId="0" xfId="1" applyFont="1" applyBorder="1" applyAlignment="1"/>
    <xf numFmtId="0" fontId="50" fillId="0" borderId="4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0" fontId="51" fillId="3" borderId="4" xfId="1" applyFont="1" applyFill="1" applyBorder="1" applyAlignment="1">
      <alignment horizontal="left" vertical="center" wrapText="1"/>
    </xf>
    <xf numFmtId="0" fontId="51" fillId="3" borderId="4" xfId="1" applyFont="1" applyFill="1" applyBorder="1" applyAlignment="1">
      <alignment horizontal="center" vertical="center" wrapText="1"/>
    </xf>
    <xf numFmtId="0" fontId="37" fillId="3" borderId="4" xfId="1" applyFont="1" applyFill="1" applyBorder="1" applyAlignment="1">
      <alignment horizontal="center" vertical="center" wrapText="1"/>
    </xf>
    <xf numFmtId="2" fontId="37" fillId="3" borderId="4" xfId="1" applyNumberFormat="1" applyFont="1" applyFill="1" applyBorder="1" applyAlignment="1">
      <alignment horizontal="right" vertical="center"/>
    </xf>
    <xf numFmtId="0" fontId="34" fillId="3" borderId="4" xfId="1" applyFont="1" applyFill="1" applyBorder="1" applyAlignment="1">
      <alignment horizontal="center" vertical="center" wrapText="1"/>
    </xf>
    <xf numFmtId="0" fontId="55" fillId="3" borderId="4" xfId="1" applyFont="1" applyFill="1" applyBorder="1" applyAlignment="1">
      <alignment horizontal="left" vertical="center" wrapText="1"/>
    </xf>
    <xf numFmtId="0" fontId="55" fillId="3" borderId="4" xfId="1" applyFont="1" applyFill="1" applyBorder="1" applyAlignment="1">
      <alignment horizontal="center" vertical="center" wrapText="1"/>
    </xf>
    <xf numFmtId="4" fontId="55" fillId="3" borderId="4" xfId="1" applyNumberFormat="1" applyFont="1" applyFill="1" applyBorder="1" applyAlignment="1">
      <alignment horizontal="right" vertical="center" wrapText="1"/>
    </xf>
    <xf numFmtId="0" fontId="56" fillId="3" borderId="4" xfId="1" applyFont="1" applyFill="1" applyBorder="1" applyAlignment="1">
      <alignment horizontal="center" vertical="center" wrapText="1"/>
    </xf>
    <xf numFmtId="4" fontId="53" fillId="2" borderId="4" xfId="63" applyNumberFormat="1" applyFont="1" applyFill="1" applyBorder="1" applyAlignment="1">
      <alignment horizontal="center" vertical="center" wrapText="1"/>
    </xf>
    <xf numFmtId="0" fontId="55" fillId="2" borderId="4" xfId="63" applyFont="1" applyFill="1" applyBorder="1" applyAlignment="1">
      <alignment horizontal="left" vertical="center" wrapText="1"/>
    </xf>
    <xf numFmtId="0" fontId="51" fillId="2" borderId="4" xfId="63" applyFont="1" applyFill="1" applyBorder="1" applyAlignment="1">
      <alignment horizontal="center" vertical="center" wrapText="1"/>
    </xf>
    <xf numFmtId="9" fontId="51" fillId="2" borderId="4" xfId="63" applyNumberFormat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left" vertical="center" wrapText="1"/>
    </xf>
    <xf numFmtId="0" fontId="35" fillId="0" borderId="4" xfId="1" applyFont="1" applyFill="1" applyBorder="1" applyAlignment="1">
      <alignment horizontal="left" vertical="center" wrapText="1"/>
    </xf>
    <xf numFmtId="4" fontId="37" fillId="0" borderId="4" xfId="1" applyNumberFormat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vertical="center" wrapText="1"/>
    </xf>
    <xf numFmtId="10" fontId="37" fillId="0" borderId="11" xfId="1" applyNumberFormat="1" applyFont="1" applyFill="1" applyBorder="1" applyAlignment="1">
      <alignment horizontal="center" vertical="center" wrapText="1"/>
    </xf>
    <xf numFmtId="10" fontId="37" fillId="0" borderId="0" xfId="1" applyNumberFormat="1" applyFont="1" applyFill="1" applyBorder="1" applyAlignment="1">
      <alignment horizontal="center" vertical="center" wrapText="1"/>
    </xf>
    <xf numFmtId="0" fontId="37" fillId="0" borderId="11" xfId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center" vertical="center" wrapText="1"/>
    </xf>
    <xf numFmtId="0" fontId="33" fillId="0" borderId="4" xfId="1" applyFont="1" applyFill="1" applyBorder="1"/>
    <xf numFmtId="0" fontId="55" fillId="0" borderId="4" xfId="1" applyFont="1" applyFill="1" applyBorder="1" applyAlignment="1">
      <alignment horizontal="left" vertical="center" wrapText="1"/>
    </xf>
    <xf numFmtId="0" fontId="55" fillId="0" borderId="4" xfId="1" applyFont="1" applyFill="1" applyBorder="1" applyAlignment="1">
      <alignment horizontal="center" vertical="center" wrapText="1"/>
    </xf>
    <xf numFmtId="0" fontId="51" fillId="0" borderId="11" xfId="1" applyFont="1" applyFill="1" applyBorder="1" applyAlignment="1">
      <alignment horizontal="center" vertical="center" wrapText="1"/>
    </xf>
    <xf numFmtId="0" fontId="51" fillId="0" borderId="4" xfId="1" applyFont="1" applyFill="1" applyBorder="1" applyAlignment="1">
      <alignment horizontal="center" vertical="center" wrapText="1"/>
    </xf>
    <xf numFmtId="0" fontId="37" fillId="3" borderId="4" xfId="1" applyFont="1" applyFill="1" applyBorder="1" applyAlignment="1">
      <alignment horizontal="left" vertical="center" wrapText="1"/>
    </xf>
    <xf numFmtId="2" fontId="37" fillId="3" borderId="4" xfId="1" applyNumberFormat="1" applyFont="1" applyFill="1" applyBorder="1" applyAlignment="1">
      <alignment horizontal="center" vertical="center" wrapText="1"/>
    </xf>
    <xf numFmtId="2" fontId="37" fillId="3" borderId="4" xfId="1" applyNumberFormat="1" applyFont="1" applyFill="1" applyBorder="1" applyAlignment="1">
      <alignment horizontal="left" vertical="center"/>
    </xf>
    <xf numFmtId="9" fontId="37" fillId="3" borderId="4" xfId="1" applyNumberFormat="1" applyFont="1" applyFill="1" applyBorder="1" applyAlignment="1">
      <alignment horizontal="center" vertical="center"/>
    </xf>
    <xf numFmtId="166" fontId="37" fillId="3" borderId="4" xfId="1" applyNumberFormat="1" applyFont="1" applyFill="1" applyBorder="1" applyAlignment="1">
      <alignment horizontal="center" vertical="center"/>
    </xf>
    <xf numFmtId="2" fontId="33" fillId="3" borderId="4" xfId="1" applyNumberFormat="1" applyFont="1" applyFill="1" applyBorder="1" applyAlignment="1">
      <alignment horizontal="center"/>
    </xf>
    <xf numFmtId="9" fontId="37" fillId="3" borderId="4" xfId="1" applyNumberFormat="1" applyFont="1" applyFill="1" applyBorder="1" applyAlignment="1">
      <alignment horizontal="left" vertical="center" wrapText="1"/>
    </xf>
    <xf numFmtId="4" fontId="37" fillId="3" borderId="4" xfId="1" applyNumberFormat="1" applyFont="1" applyFill="1" applyBorder="1" applyAlignment="1">
      <alignment horizontal="right" vertical="center" wrapText="1"/>
    </xf>
    <xf numFmtId="10" fontId="37" fillId="3" borderId="4" xfId="1" applyNumberFormat="1" applyFont="1" applyFill="1" applyBorder="1" applyAlignment="1">
      <alignment horizontal="center" vertical="center"/>
    </xf>
    <xf numFmtId="2" fontId="37" fillId="3" borderId="4" xfId="1" applyNumberFormat="1" applyFont="1" applyFill="1" applyBorder="1" applyAlignment="1">
      <alignment horizontal="left" vertical="center" wrapText="1"/>
    </xf>
    <xf numFmtId="0" fontId="35" fillId="3" borderId="4" xfId="1" applyFont="1" applyFill="1" applyBorder="1" applyAlignment="1">
      <alignment horizontal="left" vertical="center" wrapText="1"/>
    </xf>
    <xf numFmtId="2" fontId="35" fillId="3" borderId="4" xfId="1" applyNumberFormat="1" applyFont="1" applyFill="1" applyBorder="1" applyAlignment="1">
      <alignment horizontal="center" vertical="center" wrapText="1"/>
    </xf>
    <xf numFmtId="2" fontId="35" fillId="3" borderId="4" xfId="1" applyNumberFormat="1" applyFont="1" applyFill="1" applyBorder="1" applyAlignment="1">
      <alignment horizontal="left" vertical="center"/>
    </xf>
    <xf numFmtId="9" fontId="35" fillId="3" borderId="4" xfId="1" applyNumberFormat="1" applyFont="1" applyFill="1" applyBorder="1" applyAlignment="1">
      <alignment horizontal="center" vertical="center"/>
    </xf>
    <xf numFmtId="166" fontId="35" fillId="3" borderId="4" xfId="1" applyNumberFormat="1" applyFont="1" applyFill="1" applyBorder="1" applyAlignment="1">
      <alignment horizontal="center" vertical="center"/>
    </xf>
    <xf numFmtId="2" fontId="52" fillId="3" borderId="4" xfId="1" applyNumberFormat="1" applyFont="1" applyFill="1" applyBorder="1" applyAlignment="1">
      <alignment horizontal="center"/>
    </xf>
    <xf numFmtId="9" fontId="35" fillId="3" borderId="4" xfId="1" applyNumberFormat="1" applyFont="1" applyFill="1" applyBorder="1" applyAlignment="1">
      <alignment horizontal="left" vertical="center" wrapText="1"/>
    </xf>
    <xf numFmtId="4" fontId="35" fillId="3" borderId="4" xfId="1" applyNumberFormat="1" applyFont="1" applyFill="1" applyBorder="1" applyAlignment="1">
      <alignment horizontal="right" vertical="center" wrapText="1"/>
    </xf>
    <xf numFmtId="0" fontId="34" fillId="0" borderId="4" xfId="1" applyFont="1" applyBorder="1" applyAlignment="1">
      <alignment horizontal="center" vertical="center"/>
    </xf>
    <xf numFmtId="0" fontId="50" fillId="3" borderId="4" xfId="1" applyFont="1" applyFill="1" applyBorder="1" applyAlignment="1">
      <alignment horizontal="left" vertical="center" wrapText="1"/>
    </xf>
    <xf numFmtId="9" fontId="37" fillId="3" borderId="4" xfId="1" applyNumberFormat="1" applyFont="1" applyFill="1" applyBorder="1" applyAlignment="1">
      <alignment horizontal="center" vertical="center" wrapText="1"/>
    </xf>
    <xf numFmtId="2" fontId="37" fillId="3" borderId="4" xfId="1" applyNumberFormat="1" applyFont="1" applyFill="1" applyBorder="1" applyAlignment="1">
      <alignment horizontal="center" vertical="center"/>
    </xf>
    <xf numFmtId="0" fontId="33" fillId="0" borderId="0" xfId="1" applyFont="1" applyFill="1" applyBorder="1"/>
    <xf numFmtId="0" fontId="50" fillId="0" borderId="4" xfId="1" applyFont="1" applyBorder="1" applyAlignment="1">
      <alignment horizontal="left" vertical="center" wrapText="1"/>
    </xf>
    <xf numFmtId="0" fontId="51" fillId="0" borderId="4" xfId="1" applyFont="1" applyBorder="1"/>
    <xf numFmtId="164" fontId="50" fillId="0" borderId="4" xfId="3" applyFont="1" applyBorder="1" applyAlignment="1"/>
    <xf numFmtId="0" fontId="33" fillId="0" borderId="4" xfId="1" applyFont="1" applyBorder="1"/>
    <xf numFmtId="167" fontId="50" fillId="0" borderId="5" xfId="1" applyNumberFormat="1" applyFont="1" applyBorder="1" applyAlignment="1"/>
    <xf numFmtId="4" fontId="35" fillId="3" borderId="5" xfId="1" applyNumberFormat="1" applyFont="1" applyFill="1" applyBorder="1" applyAlignment="1">
      <alignment horizontal="right" vertical="center" wrapText="1"/>
    </xf>
    <xf numFmtId="0" fontId="33" fillId="0" borderId="4" xfId="1" applyFont="1" applyBorder="1" applyAlignment="1"/>
    <xf numFmtId="167" fontId="50" fillId="0" borderId="4" xfId="1" applyNumberFormat="1" applyFont="1" applyBorder="1" applyAlignment="1"/>
    <xf numFmtId="0" fontId="33" fillId="0" borderId="0" xfId="1" applyFont="1" applyBorder="1"/>
    <xf numFmtId="9" fontId="35" fillId="0" borderId="0" xfId="1" applyNumberFormat="1" applyFont="1" applyBorder="1" applyAlignment="1">
      <alignment horizontal="left"/>
    </xf>
    <xf numFmtId="4" fontId="35" fillId="3" borderId="0" xfId="1" applyNumberFormat="1" applyFont="1" applyFill="1" applyBorder="1" applyAlignment="1">
      <alignment horizontal="center" vertical="center" wrapText="1"/>
    </xf>
    <xf numFmtId="9" fontId="37" fillId="0" borderId="0" xfId="1" applyNumberFormat="1" applyFont="1" applyBorder="1" applyAlignment="1">
      <alignment horizontal="left"/>
    </xf>
    <xf numFmtId="0" fontId="58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51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35" fillId="2" borderId="4" xfId="63" applyFont="1" applyFill="1" applyBorder="1" applyAlignment="1">
      <alignment horizontal="center"/>
    </xf>
    <xf numFmtId="0" fontId="37" fillId="2" borderId="4" xfId="63" applyFont="1" applyFill="1" applyBorder="1"/>
    <xf numFmtId="0" fontId="23" fillId="0" borderId="4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justify" vertical="center" wrapText="1"/>
    </xf>
    <xf numFmtId="4" fontId="65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7" fillId="2" borderId="0" xfId="63" applyFont="1" applyFill="1"/>
    <xf numFmtId="0" fontId="64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35" fillId="2" borderId="0" xfId="63" applyNumberFormat="1" applyFont="1" applyFill="1" applyBorder="1" applyAlignment="1">
      <alignment horizontal="right" vertical="center" wrapText="1"/>
    </xf>
    <xf numFmtId="3" fontId="35" fillId="0" borderId="0" xfId="63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/>
    </xf>
    <xf numFmtId="0" fontId="61" fillId="0" borderId="0" xfId="0" applyFont="1" applyFill="1" applyAlignment="1">
      <alignment horizontal="center"/>
    </xf>
    <xf numFmtId="0" fontId="61" fillId="0" borderId="0" xfId="0" applyFont="1" applyFill="1"/>
    <xf numFmtId="4" fontId="61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101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76" fontId="0" fillId="0" borderId="0" xfId="0" applyNumberFormat="1"/>
    <xf numFmtId="2" fontId="61" fillId="0" borderId="0" xfId="0" applyNumberFormat="1" applyFont="1" applyFill="1" applyAlignment="1">
      <alignment horizontal="center"/>
    </xf>
    <xf numFmtId="0" fontId="107" fillId="0" borderId="0" xfId="0" applyFont="1"/>
    <xf numFmtId="0" fontId="107" fillId="0" borderId="0" xfId="0" applyFont="1" applyAlignment="1">
      <alignment wrapText="1"/>
    </xf>
    <xf numFmtId="14" fontId="107" fillId="0" borderId="0" xfId="0" applyNumberFormat="1" applyFont="1" applyBorder="1" applyAlignment="1">
      <alignment horizontal="center" vertical="center" wrapText="1"/>
    </xf>
    <xf numFmtId="0" fontId="105" fillId="0" borderId="0" xfId="0" applyFont="1"/>
    <xf numFmtId="0" fontId="107" fillId="0" borderId="0" xfId="0" applyFont="1" applyAlignment="1">
      <alignment horizontal="left"/>
    </xf>
    <xf numFmtId="0" fontId="107" fillId="0" borderId="0" xfId="0" applyFont="1" applyAlignment="1">
      <alignment horizontal="center" vertical="center"/>
    </xf>
    <xf numFmtId="0" fontId="34" fillId="0" borderId="0" xfId="63"/>
    <xf numFmtId="0" fontId="0" fillId="0" borderId="4" xfId="0" applyBorder="1"/>
    <xf numFmtId="177" fontId="105" fillId="0" borderId="0" xfId="0" applyNumberFormat="1" applyFont="1"/>
    <xf numFmtId="10" fontId="105" fillId="0" borderId="0" xfId="0" applyNumberFormat="1" applyFont="1"/>
    <xf numFmtId="2" fontId="59" fillId="2" borderId="0" xfId="63" applyNumberFormat="1" applyFont="1" applyFill="1"/>
    <xf numFmtId="2" fontId="37" fillId="2" borderId="0" xfId="63" applyNumberFormat="1" applyFont="1" applyFill="1"/>
    <xf numFmtId="176" fontId="107" fillId="0" borderId="0" xfId="0" applyNumberFormat="1" applyFont="1" applyAlignment="1">
      <alignment horizontal="center"/>
    </xf>
    <xf numFmtId="0" fontId="108" fillId="0" borderId="0" xfId="0" applyFont="1" applyBorder="1"/>
    <xf numFmtId="4" fontId="108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54" fillId="0" borderId="0" xfId="63" applyFont="1" applyAlignment="1"/>
    <xf numFmtId="0" fontId="109" fillId="0" borderId="0" xfId="63" applyFont="1"/>
    <xf numFmtId="0" fontId="54" fillId="0" borderId="0" xfId="63" applyFont="1"/>
    <xf numFmtId="4" fontId="54" fillId="0" borderId="0" xfId="63" applyNumberFormat="1" applyFont="1" applyAlignment="1">
      <alignment vertical="center" wrapText="1"/>
    </xf>
    <xf numFmtId="49" fontId="109" fillId="0" borderId="0" xfId="63" applyNumberFormat="1" applyFont="1"/>
    <xf numFmtId="49" fontId="110" fillId="0" borderId="0" xfId="63" applyNumberFormat="1" applyFont="1"/>
    <xf numFmtId="0" fontId="65" fillId="0" borderId="0" xfId="0" applyFont="1" applyFill="1" applyBorder="1"/>
    <xf numFmtId="49" fontId="109" fillId="0" borderId="0" xfId="63" applyNumberFormat="1" applyFont="1" applyAlignment="1">
      <alignment wrapText="1"/>
    </xf>
    <xf numFmtId="0" fontId="111" fillId="0" borderId="10" xfId="63" applyFont="1" applyBorder="1" applyAlignment="1">
      <alignment horizontal="center"/>
    </xf>
    <xf numFmtId="0" fontId="65" fillId="0" borderId="0" xfId="0" applyFont="1"/>
    <xf numFmtId="0" fontId="111" fillId="0" borderId="0" xfId="63" applyFont="1" applyBorder="1" applyAlignment="1">
      <alignment horizontal="center"/>
    </xf>
    <xf numFmtId="0" fontId="112" fillId="0" borderId="0" xfId="63" applyFont="1" applyBorder="1" applyAlignment="1"/>
    <xf numFmtId="0" fontId="108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65" fillId="6" borderId="4" xfId="0" applyFont="1" applyFill="1" applyBorder="1" applyAlignment="1">
      <alignment horizontal="center" vertical="center" wrapText="1"/>
    </xf>
    <xf numFmtId="0" fontId="65" fillId="2" borderId="4" xfId="0" applyFont="1" applyFill="1" applyBorder="1" applyAlignment="1">
      <alignment horizontal="center" vertical="center" wrapText="1"/>
    </xf>
    <xf numFmtId="0" fontId="65" fillId="2" borderId="4" xfId="0" applyFont="1" applyFill="1" applyBorder="1" applyAlignment="1">
      <alignment horizontal="left" vertical="center" wrapText="1"/>
    </xf>
    <xf numFmtId="3" fontId="65" fillId="2" borderId="4" xfId="0" applyNumberFormat="1" applyFont="1" applyFill="1" applyBorder="1" applyAlignment="1">
      <alignment horizontal="center" vertical="center" wrapText="1"/>
    </xf>
    <xf numFmtId="4" fontId="65" fillId="2" borderId="4" xfId="0" applyNumberFormat="1" applyFont="1" applyFill="1" applyBorder="1" applyAlignment="1">
      <alignment horizontal="center" vertical="center" wrapText="1"/>
    </xf>
    <xf numFmtId="0" fontId="108" fillId="6" borderId="4" xfId="0" applyFont="1" applyFill="1" applyBorder="1" applyAlignment="1">
      <alignment vertical="center" wrapText="1"/>
    </xf>
    <xf numFmtId="3" fontId="108" fillId="6" borderId="4" xfId="0" applyNumberFormat="1" applyFont="1" applyFill="1" applyBorder="1" applyAlignment="1">
      <alignment horizontal="center" vertical="center" wrapText="1"/>
    </xf>
    <xf numFmtId="4" fontId="108" fillId="6" borderId="4" xfId="0" applyNumberFormat="1" applyFont="1" applyFill="1" applyBorder="1" applyAlignment="1">
      <alignment horizontal="center" vertical="center" wrapText="1"/>
    </xf>
    <xf numFmtId="0" fontId="65" fillId="0" borderId="4" xfId="0" applyFont="1" applyBorder="1" applyAlignment="1">
      <alignment vertical="center" wrapText="1"/>
    </xf>
    <xf numFmtId="0" fontId="65" fillId="0" borderId="4" xfId="0" applyFont="1" applyBorder="1" applyAlignment="1">
      <alignment horizontal="justify" vertical="center" wrapText="1"/>
    </xf>
    <xf numFmtId="3" fontId="65" fillId="0" borderId="4" xfId="0" applyNumberFormat="1" applyFont="1" applyBorder="1" applyAlignment="1">
      <alignment horizontal="center" vertical="center" wrapText="1"/>
    </xf>
    <xf numFmtId="4" fontId="65" fillId="0" borderId="4" xfId="0" applyNumberFormat="1" applyFont="1" applyBorder="1" applyAlignment="1">
      <alignment horizontal="center" vertical="center" wrapText="1"/>
    </xf>
    <xf numFmtId="0" fontId="110" fillId="0" borderId="0" xfId="0" applyFont="1"/>
    <xf numFmtId="3" fontId="109" fillId="0" borderId="4" xfId="63" applyNumberFormat="1" applyFont="1" applyBorder="1" applyAlignment="1">
      <alignment horizontal="center"/>
    </xf>
    <xf numFmtId="4" fontId="109" fillId="0" borderId="4" xfId="63" applyNumberFormat="1" applyFont="1" applyBorder="1" applyAlignment="1">
      <alignment horizontal="center"/>
    </xf>
    <xf numFmtId="0" fontId="108" fillId="0" borderId="0" xfId="0" quotePrefix="1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9" fillId="0" borderId="0" xfId="0" applyFont="1" applyAlignment="1">
      <alignment vertical="center"/>
    </xf>
    <xf numFmtId="0" fontId="109" fillId="0" borderId="0" xfId="0" applyFont="1"/>
    <xf numFmtId="0" fontId="109" fillId="0" borderId="0" xfId="0" applyFont="1" applyAlignment="1">
      <alignment horizontal="center"/>
    </xf>
    <xf numFmtId="0" fontId="109" fillId="0" borderId="4" xfId="0" applyFont="1" applyBorder="1" applyAlignment="1">
      <alignment horizontal="center" vertical="center"/>
    </xf>
    <xf numFmtId="0" fontId="109" fillId="0" borderId="4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/>
    </xf>
    <xf numFmtId="0" fontId="109" fillId="0" borderId="4" xfId="0" applyFont="1" applyBorder="1" applyAlignment="1">
      <alignment horizontal="center"/>
    </xf>
    <xf numFmtId="0" fontId="109" fillId="0" borderId="4" xfId="0" applyFont="1" applyBorder="1" applyAlignment="1">
      <alignment wrapText="1"/>
    </xf>
    <xf numFmtId="3" fontId="65" fillId="0" borderId="4" xfId="0" applyNumberFormat="1" applyFont="1" applyBorder="1" applyAlignment="1">
      <alignment horizontal="center" vertical="center"/>
    </xf>
    <xf numFmtId="174" fontId="65" fillId="0" borderId="4" xfId="0" applyNumberFormat="1" applyFont="1" applyBorder="1" applyAlignment="1">
      <alignment horizontal="center" vertical="center"/>
    </xf>
    <xf numFmtId="178" fontId="65" fillId="0" borderId="4" xfId="0" applyNumberFormat="1" applyFont="1" applyBorder="1" applyAlignment="1">
      <alignment horizontal="center" vertical="center"/>
    </xf>
    <xf numFmtId="3" fontId="109" fillId="0" borderId="4" xfId="0" applyNumberFormat="1" applyFont="1" applyBorder="1" applyAlignment="1">
      <alignment horizontal="center" vertical="center"/>
    </xf>
    <xf numFmtId="0" fontId="109" fillId="0" borderId="4" xfId="0" applyFont="1" applyBorder="1"/>
    <xf numFmtId="174" fontId="109" fillId="0" borderId="4" xfId="0" applyNumberFormat="1" applyFont="1" applyBorder="1" applyAlignment="1">
      <alignment horizontal="center" vertical="center"/>
    </xf>
    <xf numFmtId="3" fontId="109" fillId="0" borderId="4" xfId="0" applyNumberFormat="1" applyFont="1" applyBorder="1" applyAlignment="1">
      <alignment horizontal="center"/>
    </xf>
    <xf numFmtId="4" fontId="65" fillId="0" borderId="4" xfId="0" applyNumberFormat="1" applyFont="1" applyBorder="1" applyAlignment="1">
      <alignment horizontal="center" vertical="center"/>
    </xf>
    <xf numFmtId="4" fontId="109" fillId="0" borderId="4" xfId="0" applyNumberFormat="1" applyFont="1" applyBorder="1" applyAlignment="1">
      <alignment horizontal="center"/>
    </xf>
    <xf numFmtId="0" fontId="109" fillId="0" borderId="0" xfId="0" applyFont="1" applyBorder="1"/>
    <xf numFmtId="4" fontId="65" fillId="0" borderId="0" xfId="0" applyNumberFormat="1" applyFont="1" applyBorder="1" applyAlignment="1">
      <alignment horizontal="center" vertical="center"/>
    </xf>
    <xf numFmtId="175" fontId="65" fillId="0" borderId="0" xfId="0" applyNumberFormat="1" applyFont="1" applyAlignment="1">
      <alignment horizontal="center" vertical="top"/>
    </xf>
    <xf numFmtId="0" fontId="109" fillId="0" borderId="0" xfId="0" applyFont="1" applyAlignment="1">
      <alignment horizontal="left" vertical="top" wrapText="1"/>
    </xf>
    <xf numFmtId="0" fontId="109" fillId="0" borderId="0" xfId="0" applyFont="1" applyAlignment="1">
      <alignment horizontal="left" wrapText="1"/>
    </xf>
    <xf numFmtId="0" fontId="109" fillId="0" borderId="0" xfId="0" applyFont="1" applyAlignment="1">
      <alignment wrapText="1"/>
    </xf>
    <xf numFmtId="14" fontId="109" fillId="0" borderId="0" xfId="0" applyNumberFormat="1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center" vertical="center" wrapText="1"/>
    </xf>
    <xf numFmtId="0" fontId="109" fillId="2" borderId="0" xfId="63" applyFont="1" applyFill="1"/>
    <xf numFmtId="0" fontId="109" fillId="2" borderId="10" xfId="63" applyFont="1" applyFill="1" applyBorder="1"/>
    <xf numFmtId="0" fontId="109" fillId="2" borderId="0" xfId="63" applyFont="1" applyFill="1" applyAlignment="1">
      <alignment vertical="center"/>
    </xf>
    <xf numFmtId="0" fontId="54" fillId="2" borderId="10" xfId="63" applyFont="1" applyFill="1" applyBorder="1" applyAlignment="1">
      <alignment horizontal="right"/>
    </xf>
    <xf numFmtId="49" fontId="54" fillId="2" borderId="4" xfId="63" applyNumberFormat="1" applyFont="1" applyFill="1" applyBorder="1" applyAlignment="1">
      <alignment horizontal="center" vertical="center" wrapText="1"/>
    </xf>
    <xf numFmtId="0" fontId="54" fillId="2" borderId="4" xfId="63" applyFont="1" applyFill="1" applyBorder="1" applyAlignment="1">
      <alignment horizontal="center" vertical="center" wrapText="1"/>
    </xf>
    <xf numFmtId="49" fontId="109" fillId="2" borderId="4" xfId="63" applyNumberFormat="1" applyFont="1" applyFill="1" applyBorder="1" applyAlignment="1">
      <alignment horizontal="center" vertical="center" wrapText="1"/>
    </xf>
    <xf numFmtId="0" fontId="109" fillId="0" borderId="4" xfId="0" applyFont="1" applyBorder="1" applyAlignment="1">
      <alignment vertical="center"/>
    </xf>
    <xf numFmtId="0" fontId="109" fillId="2" borderId="4" xfId="63" applyFont="1" applyFill="1" applyBorder="1" applyAlignment="1">
      <alignment horizontal="center" vertical="center" wrapText="1"/>
    </xf>
    <xf numFmtId="3" fontId="109" fillId="2" borderId="4" xfId="63" applyNumberFormat="1" applyFont="1" applyFill="1" applyBorder="1" applyAlignment="1">
      <alignment horizontal="center" vertical="center" wrapText="1"/>
    </xf>
    <xf numFmtId="3" fontId="109" fillId="2" borderId="4" xfId="63" applyNumberFormat="1" applyFont="1" applyFill="1" applyBorder="1" applyAlignment="1">
      <alignment horizontal="center" vertical="center"/>
    </xf>
    <xf numFmtId="3" fontId="54" fillId="2" borderId="4" xfId="63" applyNumberFormat="1" applyFont="1" applyFill="1" applyBorder="1" applyAlignment="1">
      <alignment horizontal="center" vertical="center" wrapText="1"/>
    </xf>
    <xf numFmtId="49" fontId="109" fillId="2" borderId="8" xfId="63" applyNumberFormat="1" applyFont="1" applyFill="1" applyBorder="1" applyAlignment="1">
      <alignment horizontal="left" vertical="center" wrapText="1"/>
    </xf>
    <xf numFmtId="4" fontId="114" fillId="2" borderId="4" xfId="63" applyNumberFormat="1" applyFont="1" applyFill="1" applyBorder="1" applyAlignment="1">
      <alignment horizontal="center" vertical="center" wrapText="1"/>
    </xf>
    <xf numFmtId="3" fontId="109" fillId="2" borderId="4" xfId="63" applyNumberFormat="1" applyFont="1" applyFill="1" applyBorder="1" applyAlignment="1">
      <alignment horizontal="right" vertical="center" wrapText="1"/>
    </xf>
    <xf numFmtId="49" fontId="54" fillId="2" borderId="0" xfId="63" applyNumberFormat="1" applyFont="1" applyFill="1" applyBorder="1" applyAlignment="1">
      <alignment horizontal="right" vertical="center" wrapText="1"/>
    </xf>
    <xf numFmtId="3" fontId="54" fillId="0" borderId="0" xfId="63" applyNumberFormat="1" applyFont="1" applyFill="1" applyBorder="1" applyAlignment="1">
      <alignment horizontal="right" vertical="center" wrapText="1"/>
    </xf>
    <xf numFmtId="3" fontId="54" fillId="0" borderId="0" xfId="63" applyNumberFormat="1" applyFont="1" applyFill="1" applyBorder="1" applyAlignment="1">
      <alignment horizontal="center" vertical="center" wrapText="1"/>
    </xf>
    <xf numFmtId="0" fontId="65" fillId="0" borderId="0" xfId="132" applyFont="1" applyFill="1" applyAlignment="1">
      <alignment horizontal="center"/>
    </xf>
    <xf numFmtId="0" fontId="65" fillId="0" borderId="0" xfId="132" applyFont="1" applyFill="1"/>
    <xf numFmtId="0" fontId="65" fillId="0" borderId="0" xfId="132" applyFont="1" applyFill="1" applyAlignment="1">
      <alignment wrapText="1"/>
    </xf>
    <xf numFmtId="4" fontId="65" fillId="0" borderId="0" xfId="132" applyNumberFormat="1" applyFont="1" applyFill="1"/>
    <xf numFmtId="0" fontId="65" fillId="0" borderId="4" xfId="93" quotePrefix="1" applyFont="1" applyFill="1" applyBorder="1" applyAlignment="1">
      <alignment horizontal="center" vertical="center" wrapText="1"/>
    </xf>
    <xf numFmtId="4" fontId="65" fillId="0" borderId="4" xfId="93" quotePrefix="1" applyNumberFormat="1" applyFont="1" applyFill="1" applyBorder="1" applyAlignment="1">
      <alignment horizontal="center" vertical="center" wrapText="1"/>
    </xf>
    <xf numFmtId="0" fontId="65" fillId="0" borderId="4" xfId="95" quotePrefix="1" applyFont="1" applyFill="1" applyBorder="1" applyAlignment="1">
      <alignment horizontal="left" vertical="center" wrapText="1"/>
    </xf>
    <xf numFmtId="0" fontId="65" fillId="0" borderId="4" xfId="95" quotePrefix="1" applyFont="1" applyFill="1" applyBorder="1" applyAlignment="1">
      <alignment horizontal="left" vertical="top" wrapText="1"/>
    </xf>
    <xf numFmtId="3" fontId="65" fillId="0" borderId="4" xfId="102" quotePrefix="1" applyNumberFormat="1" applyFont="1" applyFill="1" applyBorder="1" applyAlignment="1">
      <alignment horizontal="center" vertical="center" wrapText="1"/>
    </xf>
    <xf numFmtId="165" fontId="65" fillId="0" borderId="4" xfId="102" quotePrefix="1" applyNumberFormat="1" applyFont="1" applyFill="1" applyBorder="1" applyAlignment="1">
      <alignment horizontal="center" vertical="center" wrapText="1"/>
    </xf>
    <xf numFmtId="0" fontId="65" fillId="0" borderId="4" xfId="132" applyFont="1" applyFill="1" applyBorder="1" applyAlignment="1">
      <alignment wrapText="1"/>
    </xf>
    <xf numFmtId="2" fontId="65" fillId="0" borderId="4" xfId="102" quotePrefix="1" applyNumberFormat="1" applyFont="1" applyFill="1" applyBorder="1" applyAlignment="1">
      <alignment horizontal="center" vertical="center" wrapText="1"/>
    </xf>
    <xf numFmtId="0" fontId="65" fillId="0" borderId="4" xfId="102" quotePrefix="1" applyFont="1" applyFill="1" applyBorder="1" applyAlignment="1">
      <alignment horizontal="center" vertical="center" wrapText="1"/>
    </xf>
    <xf numFmtId="0" fontId="109" fillId="6" borderId="4" xfId="0" applyFont="1" applyFill="1" applyBorder="1" applyAlignment="1">
      <alignment horizontal="center" wrapText="1"/>
    </xf>
    <xf numFmtId="0" fontId="109" fillId="6" borderId="4" xfId="0" applyFont="1" applyFill="1" applyBorder="1" applyAlignment="1">
      <alignment horizontal="left" vertical="center" wrapText="1"/>
    </xf>
    <xf numFmtId="0" fontId="109" fillId="6" borderId="4" xfId="95" quotePrefix="1" applyFont="1" applyFill="1" applyBorder="1" applyAlignment="1">
      <alignment horizontal="left" vertical="center" wrapText="1"/>
    </xf>
    <xf numFmtId="3" fontId="109" fillId="6" borderId="4" xfId="102" quotePrefix="1" applyNumberFormat="1" applyFont="1" applyFill="1" applyBorder="1" applyAlignment="1">
      <alignment horizontal="center" vertical="center" wrapText="1"/>
    </xf>
    <xf numFmtId="165" fontId="109" fillId="6" borderId="4" xfId="102" quotePrefix="1" applyNumberFormat="1" applyFont="1" applyFill="1" applyBorder="1" applyAlignment="1">
      <alignment horizontal="center" vertical="center" wrapText="1"/>
    </xf>
    <xf numFmtId="0" fontId="109" fillId="6" borderId="4" xfId="132" applyFont="1" applyFill="1" applyBorder="1" applyAlignment="1">
      <alignment vertical="center" wrapText="1"/>
    </xf>
    <xf numFmtId="0" fontId="109" fillId="6" borderId="4" xfId="0" applyFont="1" applyFill="1" applyBorder="1" applyAlignment="1">
      <alignment horizontal="center" vertical="center" wrapText="1"/>
    </xf>
    <xf numFmtId="4" fontId="109" fillId="6" borderId="4" xfId="99" applyNumberFormat="1" applyFont="1" applyFill="1" applyBorder="1" applyAlignment="1">
      <alignment wrapText="1"/>
    </xf>
    <xf numFmtId="0" fontId="109" fillId="0" borderId="4" xfId="0" applyFont="1" applyBorder="1" applyAlignment="1">
      <alignment horizontal="center" wrapText="1"/>
    </xf>
    <xf numFmtId="0" fontId="109" fillId="0" borderId="4" xfId="0" quotePrefix="1" applyFont="1" applyFill="1" applyBorder="1" applyAlignment="1">
      <alignment vertical="center" wrapText="1"/>
    </xf>
    <xf numFmtId="0" fontId="109" fillId="0" borderId="4" xfId="95" quotePrefix="1" applyFont="1" applyFill="1" applyBorder="1" applyAlignment="1">
      <alignment horizontal="left" vertical="center" wrapText="1"/>
    </xf>
    <xf numFmtId="0" fontId="109" fillId="0" borderId="4" xfId="102" quotePrefix="1" applyFont="1" applyFill="1" applyBorder="1" applyAlignment="1">
      <alignment horizontal="left" vertical="center" wrapText="1"/>
    </xf>
    <xf numFmtId="0" fontId="109" fillId="0" borderId="4" xfId="132" applyFont="1" applyFill="1" applyBorder="1" applyAlignment="1">
      <alignment vertical="center" wrapText="1"/>
    </xf>
    <xf numFmtId="0" fontId="109" fillId="0" borderId="4" xfId="132" applyFont="1" applyFill="1" applyBorder="1" applyAlignment="1">
      <alignment horizontal="center" wrapText="1"/>
    </xf>
    <xf numFmtId="0" fontId="109" fillId="0" borderId="4" xfId="0" applyFont="1" applyBorder="1" applyAlignment="1">
      <alignment horizontal="left" vertical="center" wrapText="1"/>
    </xf>
    <xf numFmtId="0" fontId="109" fillId="0" borderId="4" xfId="95" quotePrefix="1" applyFont="1" applyFill="1" applyBorder="1" applyAlignment="1">
      <alignment horizontal="left" vertical="top" wrapText="1"/>
    </xf>
    <xf numFmtId="0" fontId="109" fillId="0" borderId="4" xfId="102" quotePrefix="1" applyFont="1" applyFill="1" applyBorder="1" applyAlignment="1">
      <alignment horizontal="left" vertical="top" wrapText="1"/>
    </xf>
    <xf numFmtId="0" fontId="109" fillId="0" borderId="4" xfId="132" applyFont="1" applyFill="1" applyBorder="1" applyAlignment="1">
      <alignment wrapText="1"/>
    </xf>
    <xf numFmtId="0" fontId="109" fillId="0" borderId="4" xfId="102" quotePrefix="1" applyFont="1" applyFill="1" applyBorder="1" applyAlignment="1">
      <alignment horizontal="center" vertical="center" wrapText="1"/>
    </xf>
    <xf numFmtId="3" fontId="109" fillId="0" borderId="4" xfId="132" applyNumberFormat="1" applyFont="1" applyFill="1" applyBorder="1" applyAlignment="1">
      <alignment horizontal="center" vertical="center" wrapText="1"/>
    </xf>
    <xf numFmtId="3" fontId="109" fillId="0" borderId="4" xfId="99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65" fillId="0" borderId="10" xfId="0" applyFont="1" applyBorder="1"/>
    <xf numFmtId="0" fontId="109" fillId="0" borderId="0" xfId="63" applyFont="1" applyAlignment="1">
      <alignment vertical="top"/>
    </xf>
    <xf numFmtId="0" fontId="109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right" vertical="top"/>
    </xf>
    <xf numFmtId="0" fontId="109" fillId="4" borderId="0" xfId="0" applyFont="1" applyFill="1" applyBorder="1" applyAlignment="1">
      <alignment horizontal="left" vertical="center" wrapText="1"/>
    </xf>
    <xf numFmtId="0" fontId="109" fillId="0" borderId="0" xfId="0" applyFont="1" applyFill="1"/>
    <xf numFmtId="10" fontId="109" fillId="0" borderId="0" xfId="0" applyNumberFormat="1" applyFont="1" applyAlignment="1">
      <alignment horizontal="center" vertical="center"/>
    </xf>
    <xf numFmtId="177" fontId="109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109" fillId="0" borderId="0" xfId="0" applyFont="1" applyAlignment="1">
      <alignment vertical="center" wrapText="1"/>
    </xf>
    <xf numFmtId="3" fontId="0" fillId="0" borderId="0" xfId="0" applyNumberFormat="1"/>
    <xf numFmtId="4" fontId="108" fillId="0" borderId="0" xfId="0" applyNumberFormat="1" applyFont="1" applyFill="1" applyBorder="1" applyAlignment="1">
      <alignment horizontal="right"/>
    </xf>
    <xf numFmtId="14" fontId="54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" fontId="109" fillId="0" borderId="0" xfId="0" applyNumberFormat="1" applyFont="1" applyBorder="1" applyAlignment="1">
      <alignment horizontal="center" vertical="center" wrapText="1"/>
    </xf>
    <xf numFmtId="1" fontId="109" fillId="0" borderId="0" xfId="0" applyNumberFormat="1" applyFont="1" applyAlignment="1">
      <alignment horizontal="center"/>
    </xf>
    <xf numFmtId="1" fontId="108" fillId="0" borderId="0" xfId="0" applyNumberFormat="1" applyFont="1" applyFill="1" applyAlignment="1">
      <alignment horizontal="center" vertical="center"/>
    </xf>
    <xf numFmtId="0" fontId="34" fillId="0" borderId="0" xfId="1928" applyFont="1" applyBorder="1" applyAlignment="1">
      <alignment wrapText="1"/>
    </xf>
    <xf numFmtId="0" fontId="34" fillId="0" borderId="10" xfId="1928" applyFont="1" applyBorder="1" applyAlignment="1">
      <alignment vertical="top" wrapText="1"/>
    </xf>
    <xf numFmtId="0" fontId="56" fillId="0" borderId="0" xfId="1928" applyFont="1" applyAlignment="1">
      <alignment horizontal="left"/>
    </xf>
    <xf numFmtId="0" fontId="34" fillId="0" borderId="0" xfId="1928" applyFont="1" applyBorder="1">
      <alignment horizontal="center"/>
    </xf>
    <xf numFmtId="0" fontId="34" fillId="0" borderId="0" xfId="1928" applyFont="1" applyBorder="1" applyAlignment="1">
      <alignment horizontal="right"/>
    </xf>
    <xf numFmtId="0" fontId="122" fillId="0" borderId="4" xfId="1928" applyFont="1" applyBorder="1" applyAlignment="1">
      <alignment horizontal="center" vertical="center" wrapText="1"/>
    </xf>
    <xf numFmtId="0" fontId="34" fillId="0" borderId="5" xfId="1929" applyBorder="1">
      <alignment horizontal="center" wrapText="1"/>
    </xf>
    <xf numFmtId="0" fontId="34" fillId="0" borderId="1" xfId="1929" applyBorder="1" applyAlignment="1">
      <alignment horizontal="center" wrapText="1"/>
    </xf>
    <xf numFmtId="0" fontId="34" fillId="0" borderId="5" xfId="1930" applyFont="1" applyBorder="1" applyAlignment="1">
      <alignment horizontal="left" vertical="top" wrapText="1"/>
    </xf>
    <xf numFmtId="0" fontId="127" fillId="0" borderId="9" xfId="1930" applyFont="1" applyBorder="1" applyAlignment="1">
      <alignment horizontal="left" vertical="top" wrapText="1"/>
    </xf>
    <xf numFmtId="0" fontId="34" fillId="0" borderId="0" xfId="1930" applyFont="1" applyAlignment="1">
      <alignment horizontal="left" vertical="top" wrapText="1"/>
    </xf>
    <xf numFmtId="0" fontId="122" fillId="0" borderId="0" xfId="1930" applyFont="1">
      <alignment horizontal="left" vertical="top"/>
    </xf>
    <xf numFmtId="0" fontId="34" fillId="0" borderId="0" xfId="1930" applyFont="1">
      <alignment horizontal="left" vertical="top"/>
    </xf>
    <xf numFmtId="165" fontId="56" fillId="0" borderId="4" xfId="99" applyFont="1" applyBorder="1" applyAlignment="1">
      <alignment horizontal="right" vertical="top" wrapText="1"/>
    </xf>
    <xf numFmtId="3" fontId="65" fillId="29" borderId="4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horizontal="left" wrapText="1"/>
    </xf>
    <xf numFmtId="0" fontId="51" fillId="0" borderId="0" xfId="1932" applyFont="1" applyFill="1"/>
    <xf numFmtId="0" fontId="51" fillId="0" borderId="0" xfId="1932" applyFont="1" applyFill="1" applyAlignment="1">
      <alignment horizontal="left"/>
    </xf>
    <xf numFmtId="0" fontId="51" fillId="0" borderId="0" xfId="1932" applyFont="1" applyFill="1" applyAlignment="1"/>
    <xf numFmtId="2" fontId="51" fillId="0" borderId="0" xfId="1932" applyNumberFormat="1" applyFont="1" applyFill="1" applyAlignment="1"/>
    <xf numFmtId="1" fontId="132" fillId="0" borderId="0" xfId="1932" applyNumberFormat="1" applyFont="1" applyFill="1" applyAlignment="1">
      <alignment vertical="center"/>
    </xf>
    <xf numFmtId="0" fontId="51" fillId="0" borderId="4" xfId="1932" applyFont="1" applyFill="1" applyBorder="1"/>
    <xf numFmtId="0" fontId="51" fillId="0" borderId="8" xfId="1932" applyFont="1" applyFill="1" applyBorder="1" applyAlignment="1" applyProtection="1">
      <alignment horizontal="left" vertical="center"/>
    </xf>
    <xf numFmtId="0" fontId="51" fillId="0" borderId="6" xfId="1932" applyFont="1" applyFill="1" applyBorder="1"/>
    <xf numFmtId="0" fontId="51" fillId="0" borderId="7" xfId="1932" applyFont="1" applyFill="1" applyBorder="1"/>
    <xf numFmtId="0" fontId="51" fillId="0" borderId="8" xfId="1932" applyFont="1" applyFill="1" applyBorder="1" applyAlignment="1" applyProtection="1">
      <alignment horizontal="left" vertical="top"/>
    </xf>
    <xf numFmtId="0" fontId="51" fillId="0" borderId="6" xfId="1932" applyFont="1" applyFill="1" applyBorder="1" applyAlignment="1">
      <alignment horizontal="left"/>
    </xf>
    <xf numFmtId="0" fontId="50" fillId="0" borderId="0" xfId="1932" applyFont="1" applyFill="1" applyAlignment="1" applyProtection="1">
      <alignment vertical="top" wrapText="1"/>
      <protection locked="0"/>
    </xf>
    <xf numFmtId="0" fontId="133" fillId="0" borderId="0" xfId="1932" applyFont="1" applyFill="1" applyAlignment="1" applyProtection="1">
      <protection locked="0"/>
    </xf>
    <xf numFmtId="2" fontId="50" fillId="0" borderId="0" xfId="1932" applyNumberFormat="1" applyFont="1" applyFill="1" applyAlignment="1"/>
    <xf numFmtId="1" fontId="51" fillId="0" borderId="0" xfId="1932" applyNumberFormat="1" applyFont="1" applyFill="1" applyAlignment="1"/>
    <xf numFmtId="0" fontId="51" fillId="0" borderId="0" xfId="1933" applyFont="1" applyFill="1" applyAlignment="1">
      <alignment horizontal="left" vertical="center"/>
    </xf>
    <xf numFmtId="0" fontId="51" fillId="0" borderId="0" xfId="1933" applyFont="1" applyFill="1" applyAlignment="1"/>
    <xf numFmtId="2" fontId="133" fillId="0" borderId="0" xfId="1932" applyNumberFormat="1" applyFont="1" applyFill="1" applyAlignment="1"/>
    <xf numFmtId="0" fontId="133" fillId="0" borderId="0" xfId="1932" applyFont="1" applyFill="1" applyAlignment="1"/>
    <xf numFmtId="2" fontId="51" fillId="0" borderId="0" xfId="1933" applyNumberFormat="1" applyFont="1" applyFill="1" applyAlignment="1">
      <alignment horizontal="left" vertical="center"/>
    </xf>
    <xf numFmtId="0" fontId="50" fillId="0" borderId="28" xfId="151" applyFont="1" applyBorder="1" applyAlignment="1">
      <alignment horizontal="center"/>
    </xf>
    <xf numFmtId="0" fontId="50" fillId="0" borderId="29" xfId="151" applyFont="1" applyBorder="1" applyAlignment="1">
      <alignment horizontal="left"/>
    </xf>
    <xf numFmtId="0" fontId="50" fillId="0" borderId="32" xfId="151" applyFont="1" applyBorder="1" applyAlignment="1">
      <alignment horizontal="center"/>
    </xf>
    <xf numFmtId="0" fontId="50" fillId="0" borderId="0" xfId="151" applyFont="1" applyBorder="1" applyAlignment="1">
      <alignment horizontal="left"/>
    </xf>
    <xf numFmtId="0" fontId="51" fillId="0" borderId="32" xfId="151" applyFont="1" applyBorder="1"/>
    <xf numFmtId="0" fontId="51" fillId="0" borderId="35" xfId="151" applyFont="1" applyBorder="1"/>
    <xf numFmtId="0" fontId="50" fillId="0" borderId="36" xfId="151" applyFont="1" applyBorder="1" applyAlignment="1">
      <alignment horizontal="left"/>
    </xf>
    <xf numFmtId="0" fontId="50" fillId="0" borderId="39" xfId="151" applyFont="1" applyBorder="1" applyAlignment="1">
      <alignment horizontal="left"/>
    </xf>
    <xf numFmtId="0" fontId="51" fillId="0" borderId="41" xfId="151" applyFont="1" applyBorder="1" applyAlignment="1">
      <alignment horizontal="left" vertical="center"/>
    </xf>
    <xf numFmtId="0" fontId="51" fillId="0" borderId="42" xfId="151" applyFont="1" applyBorder="1" applyAlignment="1">
      <alignment horizontal="left"/>
    </xf>
    <xf numFmtId="0" fontId="51" fillId="0" borderId="41" xfId="151" applyFont="1" applyBorder="1" applyAlignment="1"/>
    <xf numFmtId="0" fontId="51" fillId="0" borderId="29" xfId="151" applyFont="1" applyBorder="1" applyAlignment="1">
      <alignment horizontal="center" vertical="center"/>
    </xf>
    <xf numFmtId="0" fontId="51" fillId="0" borderId="7" xfId="151" applyFont="1" applyBorder="1" applyAlignment="1">
      <alignment horizontal="left" vertical="center"/>
    </xf>
    <xf numFmtId="0" fontId="51" fillId="0" borderId="44" xfId="151" applyFont="1" applyBorder="1" applyAlignment="1">
      <alignment horizontal="left"/>
    </xf>
    <xf numFmtId="0" fontId="51" fillId="0" borderId="7" xfId="151" applyFont="1" applyBorder="1" applyAlignment="1"/>
    <xf numFmtId="0" fontId="51" fillId="0" borderId="0" xfId="151" applyFont="1" applyBorder="1" applyAlignment="1">
      <alignment horizontal="center" vertical="center"/>
    </xf>
    <xf numFmtId="0" fontId="51" fillId="0" borderId="7" xfId="151" applyFont="1" applyBorder="1" applyAlignment="1">
      <alignment wrapText="1"/>
    </xf>
    <xf numFmtId="0" fontId="51" fillId="0" borderId="46" xfId="151" applyFont="1" applyBorder="1" applyAlignment="1">
      <alignment horizontal="left" vertical="center"/>
    </xf>
    <xf numFmtId="0" fontId="51" fillId="0" borderId="47" xfId="151" applyFont="1" applyBorder="1" applyAlignment="1">
      <alignment horizontal="left"/>
    </xf>
    <xf numFmtId="0" fontId="51" fillId="0" borderId="46" xfId="151" applyFont="1" applyBorder="1" applyAlignment="1">
      <alignment horizontal="right"/>
    </xf>
    <xf numFmtId="0" fontId="51" fillId="0" borderId="48" xfId="151" applyFont="1" applyBorder="1" applyAlignment="1"/>
    <xf numFmtId="0" fontId="51" fillId="0" borderId="7" xfId="151" applyFont="1" applyBorder="1" applyAlignment="1">
      <alignment horizontal="left" vertical="center" wrapText="1"/>
    </xf>
    <xf numFmtId="0" fontId="51" fillId="0" borderId="1" xfId="151" applyFont="1" applyBorder="1" applyAlignment="1">
      <alignment horizontal="left" vertical="center"/>
    </xf>
    <xf numFmtId="0" fontId="51" fillId="0" borderId="49" xfId="151" applyFont="1" applyBorder="1" applyAlignment="1">
      <alignment horizontal="left"/>
    </xf>
    <xf numFmtId="0" fontId="51" fillId="0" borderId="1" xfId="151" applyFont="1" applyBorder="1" applyAlignment="1"/>
    <xf numFmtId="0" fontId="51" fillId="0" borderId="36" xfId="151" applyFont="1" applyBorder="1" applyAlignment="1">
      <alignment horizontal="center" vertical="center"/>
    </xf>
    <xf numFmtId="0" fontId="51" fillId="0" borderId="50" xfId="151" applyFont="1" applyBorder="1" applyAlignment="1">
      <alignment horizontal="left"/>
    </xf>
    <xf numFmtId="0" fontId="51" fillId="0" borderId="51" xfId="151" applyFont="1" applyBorder="1" applyAlignment="1"/>
    <xf numFmtId="0" fontId="51" fillId="0" borderId="31" xfId="151" applyFont="1" applyBorder="1" applyAlignment="1">
      <alignment horizontal="center" vertical="center"/>
    </xf>
    <xf numFmtId="0" fontId="51" fillId="0" borderId="52" xfId="151" applyFont="1" applyBorder="1" applyAlignment="1">
      <alignment horizontal="left"/>
    </xf>
    <xf numFmtId="0" fontId="51" fillId="0" borderId="53" xfId="151" applyFont="1" applyBorder="1" applyAlignment="1"/>
    <xf numFmtId="0" fontId="51" fillId="0" borderId="34" xfId="151" applyFont="1" applyBorder="1" applyAlignment="1">
      <alignment horizontal="center" vertical="center"/>
    </xf>
    <xf numFmtId="0" fontId="51" fillId="0" borderId="38" xfId="151" applyFont="1" applyBorder="1" applyAlignment="1">
      <alignment horizontal="center" vertical="center"/>
    </xf>
    <xf numFmtId="0" fontId="37" fillId="0" borderId="42" xfId="151" applyFont="1" applyBorder="1" applyAlignment="1">
      <alignment horizontal="left"/>
    </xf>
    <xf numFmtId="0" fontId="37" fillId="0" borderId="51" xfId="151" applyFont="1" applyBorder="1"/>
    <xf numFmtId="0" fontId="37" fillId="0" borderId="29" xfId="151" applyFont="1" applyBorder="1" applyAlignment="1">
      <alignment horizontal="center" vertical="center"/>
    </xf>
    <xf numFmtId="0" fontId="37" fillId="0" borderId="44" xfId="151" applyFont="1" applyBorder="1" applyAlignment="1">
      <alignment horizontal="left"/>
    </xf>
    <xf numFmtId="0" fontId="37" fillId="0" borderId="54" xfId="151" applyFont="1" applyBorder="1"/>
    <xf numFmtId="0" fontId="37" fillId="0" borderId="0" xfId="151" applyFont="1" applyBorder="1" applyAlignment="1">
      <alignment horizontal="center" vertical="center"/>
    </xf>
    <xf numFmtId="0" fontId="51" fillId="0" borderId="44" xfId="151" applyFont="1" applyFill="1" applyBorder="1" applyAlignment="1">
      <alignment horizontal="left"/>
    </xf>
    <xf numFmtId="0" fontId="51" fillId="0" borderId="54" xfId="151" applyFont="1" applyFill="1" applyBorder="1"/>
    <xf numFmtId="0" fontId="51" fillId="0" borderId="55" xfId="151" applyFont="1" applyFill="1" applyBorder="1"/>
    <xf numFmtId="0" fontId="37" fillId="0" borderId="36" xfId="151" applyFont="1" applyBorder="1" applyAlignment="1">
      <alignment horizontal="center" vertical="center"/>
    </xf>
    <xf numFmtId="0" fontId="51" fillId="0" borderId="42" xfId="151" applyFont="1" applyFill="1" applyBorder="1" applyAlignment="1">
      <alignment horizontal="left"/>
    </xf>
    <xf numFmtId="0" fontId="51" fillId="0" borderId="41" xfId="151" applyFont="1" applyFill="1" applyBorder="1"/>
    <xf numFmtId="0" fontId="51" fillId="0" borderId="29" xfId="151" applyFont="1" applyFill="1" applyBorder="1" applyAlignment="1">
      <alignment horizontal="center" vertical="center"/>
    </xf>
    <xf numFmtId="0" fontId="51" fillId="0" borderId="7" xfId="151" applyFont="1" applyFill="1" applyBorder="1"/>
    <xf numFmtId="0" fontId="51" fillId="0" borderId="0" xfId="151" applyFont="1" applyFill="1" applyBorder="1" applyAlignment="1">
      <alignment horizontal="center" vertical="center"/>
    </xf>
    <xf numFmtId="0" fontId="51" fillId="0" borderId="49" xfId="151" applyFont="1" applyFill="1" applyBorder="1" applyAlignment="1">
      <alignment horizontal="left"/>
    </xf>
    <xf numFmtId="0" fontId="51" fillId="0" borderId="1" xfId="151" applyFont="1" applyFill="1" applyBorder="1"/>
    <xf numFmtId="0" fontId="51" fillId="0" borderId="36" xfId="151" applyFont="1" applyFill="1" applyBorder="1" applyAlignment="1">
      <alignment horizontal="center" vertical="center"/>
    </xf>
    <xf numFmtId="0" fontId="51" fillId="0" borderId="42" xfId="151" applyFont="1" applyFill="1" applyBorder="1" applyAlignment="1">
      <alignment horizontal="left" vertical="center"/>
    </xf>
    <xf numFmtId="0" fontId="51" fillId="0" borderId="41" xfId="151" applyFont="1" applyFill="1" applyBorder="1" applyAlignment="1">
      <alignment vertical="center"/>
    </xf>
    <xf numFmtId="0" fontId="51" fillId="0" borderId="44" xfId="151" applyFont="1" applyFill="1" applyBorder="1" applyAlignment="1">
      <alignment horizontal="left" vertical="center"/>
    </xf>
    <xf numFmtId="0" fontId="51" fillId="0" borderId="7" xfId="151" applyFont="1" applyFill="1" applyBorder="1" applyAlignment="1">
      <alignment vertical="center"/>
    </xf>
    <xf numFmtId="0" fontId="51" fillId="0" borderId="56" xfId="151" applyFont="1" applyBorder="1" applyAlignment="1">
      <alignment horizontal="left" vertical="center"/>
    </xf>
    <xf numFmtId="0" fontId="51" fillId="0" borderId="57" xfId="151" applyFont="1" applyFill="1" applyBorder="1" applyAlignment="1">
      <alignment horizontal="left" vertical="center"/>
    </xf>
    <xf numFmtId="0" fontId="51" fillId="0" borderId="46" xfId="151" applyFont="1" applyFill="1" applyBorder="1" applyAlignment="1">
      <alignment vertical="center"/>
    </xf>
    <xf numFmtId="0" fontId="51" fillId="0" borderId="41" xfId="151" applyFont="1" applyBorder="1" applyAlignment="1">
      <alignment horizontal="left"/>
    </xf>
    <xf numFmtId="1" fontId="51" fillId="0" borderId="41" xfId="151" applyNumberFormat="1" applyFont="1" applyBorder="1" applyAlignment="1"/>
    <xf numFmtId="2" fontId="51" fillId="0" borderId="29" xfId="151" applyNumberFormat="1" applyFont="1" applyBorder="1" applyAlignment="1">
      <alignment horizontal="center" vertical="center"/>
    </xf>
    <xf numFmtId="0" fontId="51" fillId="0" borderId="46" xfId="151" applyFont="1" applyBorder="1" applyAlignment="1">
      <alignment horizontal="left"/>
    </xf>
    <xf numFmtId="2" fontId="51" fillId="0" borderId="46" xfId="151" applyNumberFormat="1" applyFont="1" applyBorder="1" applyAlignment="1"/>
    <xf numFmtId="2" fontId="51" fillId="0" borderId="36" xfId="151" applyNumberFormat="1" applyFont="1" applyBorder="1" applyAlignment="1">
      <alignment horizontal="center" vertical="center"/>
    </xf>
    <xf numFmtId="179" fontId="53" fillId="0" borderId="30" xfId="151" applyNumberFormat="1" applyFont="1" applyFill="1" applyBorder="1" applyAlignment="1">
      <alignment vertical="center" wrapText="1"/>
    </xf>
    <xf numFmtId="0" fontId="53" fillId="0" borderId="29" xfId="151" applyFont="1" applyFill="1" applyBorder="1" applyAlignment="1">
      <alignment vertical="center" wrapText="1"/>
    </xf>
    <xf numFmtId="10" fontId="53" fillId="0" borderId="29" xfId="151" applyNumberFormat="1" applyFont="1" applyFill="1" applyBorder="1" applyAlignment="1">
      <alignment vertical="center" wrapText="1"/>
    </xf>
    <xf numFmtId="0" fontId="53" fillId="0" borderId="29" xfId="151" applyFont="1" applyFill="1" applyBorder="1" applyAlignment="1">
      <alignment horizontal="center" vertical="center" wrapText="1"/>
    </xf>
    <xf numFmtId="0" fontId="51" fillId="0" borderId="54" xfId="151" applyFont="1" applyFill="1" applyBorder="1" applyAlignment="1">
      <alignment horizontal="left"/>
    </xf>
    <xf numFmtId="0" fontId="53" fillId="0" borderId="33" xfId="151" applyFont="1" applyFill="1" applyBorder="1" applyAlignment="1">
      <alignment vertical="center"/>
    </xf>
    <xf numFmtId="0" fontId="53" fillId="0" borderId="0" xfId="151" applyFont="1" applyFill="1" applyBorder="1" applyAlignment="1">
      <alignment vertical="center"/>
    </xf>
    <xf numFmtId="0" fontId="53" fillId="0" borderId="0" xfId="151" applyFont="1" applyFill="1" applyBorder="1" applyAlignment="1">
      <alignment horizontal="center" vertical="center"/>
    </xf>
    <xf numFmtId="0" fontId="139" fillId="0" borderId="49" xfId="151" applyFont="1" applyFill="1" applyBorder="1" applyAlignment="1">
      <alignment horizontal="left"/>
    </xf>
    <xf numFmtId="0" fontId="139" fillId="0" borderId="55" xfId="151" applyFont="1" applyFill="1" applyBorder="1"/>
    <xf numFmtId="0" fontId="53" fillId="0" borderId="37" xfId="151" applyFont="1" applyFill="1" applyBorder="1" applyAlignment="1">
      <alignment vertical="center"/>
    </xf>
    <xf numFmtId="0" fontId="53" fillId="0" borderId="36" xfId="151" applyFont="1" applyFill="1" applyBorder="1" applyAlignment="1">
      <alignment vertical="center"/>
    </xf>
    <xf numFmtId="0" fontId="53" fillId="0" borderId="36" xfId="151" applyFont="1" applyFill="1" applyBorder="1" applyAlignment="1">
      <alignment horizontal="center" vertical="center"/>
    </xf>
    <xf numFmtId="0" fontId="37" fillId="0" borderId="0" xfId="151" applyFont="1" applyBorder="1" applyAlignment="1">
      <alignment horizontal="left" vertical="center"/>
    </xf>
    <xf numFmtId="0" fontId="37" fillId="0" borderId="42" xfId="151" applyFont="1" applyFill="1" applyBorder="1" applyAlignment="1">
      <alignment horizontal="left"/>
    </xf>
    <xf numFmtId="179" fontId="53" fillId="0" borderId="30" xfId="151" applyNumberFormat="1" applyFont="1" applyFill="1" applyBorder="1" applyAlignment="1">
      <alignment vertical="center"/>
    </xf>
    <xf numFmtId="0" fontId="53" fillId="0" borderId="29" xfId="151" applyFont="1" applyFill="1" applyBorder="1" applyAlignment="1">
      <alignment vertical="center"/>
    </xf>
    <xf numFmtId="179" fontId="53" fillId="0" borderId="29" xfId="151" applyNumberFormat="1" applyFont="1" applyFill="1" applyBorder="1" applyAlignment="1">
      <alignment vertical="center"/>
    </xf>
    <xf numFmtId="10" fontId="53" fillId="0" borderId="29" xfId="151" applyNumberFormat="1" applyFont="1" applyFill="1" applyBorder="1" applyAlignment="1">
      <alignment vertical="center"/>
    </xf>
    <xf numFmtId="0" fontId="53" fillId="0" borderId="29" xfId="151" applyFont="1" applyFill="1" applyBorder="1" applyAlignment="1">
      <alignment horizontal="center" vertical="center"/>
    </xf>
    <xf numFmtId="0" fontId="37" fillId="0" borderId="44" xfId="151" applyFont="1" applyFill="1" applyBorder="1" applyAlignment="1">
      <alignment horizontal="left"/>
    </xf>
    <xf numFmtId="0" fontId="37" fillId="0" borderId="54" xfId="151" applyFont="1" applyFill="1" applyBorder="1"/>
    <xf numFmtId="10" fontId="53" fillId="0" borderId="0" xfId="151" applyNumberFormat="1" applyFont="1" applyFill="1" applyBorder="1" applyAlignment="1">
      <alignment vertical="center"/>
    </xf>
    <xf numFmtId="0" fontId="37" fillId="0" borderId="47" xfId="151" applyFont="1" applyFill="1" applyBorder="1" applyAlignment="1">
      <alignment horizontal="left"/>
    </xf>
    <xf numFmtId="0" fontId="37" fillId="0" borderId="58" xfId="151" applyFont="1" applyFill="1" applyBorder="1"/>
    <xf numFmtId="179" fontId="53" fillId="0" borderId="37" xfId="151" applyNumberFormat="1" applyFont="1" applyFill="1" applyBorder="1" applyAlignment="1">
      <alignment vertical="center"/>
    </xf>
    <xf numFmtId="0" fontId="37" fillId="0" borderId="41" xfId="151" applyFont="1" applyFill="1" applyBorder="1" applyAlignment="1">
      <alignment horizontal="left"/>
    </xf>
    <xf numFmtId="0" fontId="51" fillId="0" borderId="40" xfId="151" applyFont="1" applyFill="1" applyBorder="1" applyAlignment="1">
      <alignment horizontal="left" vertical="center"/>
    </xf>
    <xf numFmtId="10" fontId="51" fillId="0" borderId="51" xfId="151" applyNumberFormat="1" applyFont="1" applyFill="1" applyBorder="1"/>
    <xf numFmtId="2" fontId="53" fillId="0" borderId="29" xfId="151" applyNumberFormat="1" applyFont="1" applyFill="1" applyBorder="1" applyAlignment="1">
      <alignment vertical="center"/>
    </xf>
    <xf numFmtId="0" fontId="51" fillId="0" borderId="0" xfId="1932" applyFont="1" applyFill="1" applyAlignment="1">
      <alignment wrapText="1"/>
    </xf>
    <xf numFmtId="0" fontId="37" fillId="0" borderId="48" xfId="151" applyFont="1" applyFill="1" applyBorder="1" applyAlignment="1">
      <alignment horizontal="left"/>
    </xf>
    <xf numFmtId="176" fontId="51" fillId="0" borderId="59" xfId="151" applyNumberFormat="1" applyFont="1" applyFill="1" applyBorder="1"/>
    <xf numFmtId="179" fontId="53" fillId="0" borderId="0" xfId="151" applyNumberFormat="1" applyFont="1" applyFill="1" applyBorder="1" applyAlignment="1">
      <alignment vertical="center"/>
    </xf>
    <xf numFmtId="0" fontId="37" fillId="0" borderId="1" xfId="151" applyFont="1" applyFill="1" applyBorder="1" applyAlignment="1">
      <alignment horizontal="left"/>
    </xf>
    <xf numFmtId="0" fontId="37" fillId="0" borderId="41" xfId="151" applyFont="1" applyFill="1" applyBorder="1"/>
    <xf numFmtId="0" fontId="37" fillId="0" borderId="29" xfId="151" applyFont="1" applyFill="1" applyBorder="1" applyAlignment="1"/>
    <xf numFmtId="0" fontId="37" fillId="0" borderId="29" xfId="151" applyFont="1" applyFill="1" applyBorder="1"/>
    <xf numFmtId="0" fontId="51" fillId="0" borderId="49" xfId="151" applyFont="1" applyFill="1" applyBorder="1" applyAlignment="1">
      <alignment horizontal="left" vertical="center"/>
    </xf>
    <xf numFmtId="0" fontId="37" fillId="0" borderId="1" xfId="151" applyFont="1" applyFill="1" applyBorder="1"/>
    <xf numFmtId="0" fontId="37" fillId="0" borderId="0" xfId="151" applyFont="1" applyFill="1" applyBorder="1" applyAlignment="1"/>
    <xf numFmtId="0" fontId="37" fillId="0" borderId="0" xfId="151" applyFont="1" applyFill="1" applyBorder="1"/>
    <xf numFmtId="0" fontId="37" fillId="0" borderId="51" xfId="151" applyFont="1" applyFill="1" applyBorder="1" applyAlignment="1">
      <alignment horizontal="left"/>
    </xf>
    <xf numFmtId="0" fontId="37" fillId="0" borderId="60" xfId="151" applyFont="1" applyFill="1" applyBorder="1" applyAlignment="1">
      <alignment horizontal="left" vertical="center"/>
    </xf>
    <xf numFmtId="0" fontId="37" fillId="0" borderId="54" xfId="151" applyFont="1" applyFill="1" applyBorder="1" applyAlignment="1">
      <alignment horizontal="left"/>
    </xf>
    <xf numFmtId="0" fontId="37" fillId="0" borderId="6" xfId="151" applyFont="1" applyFill="1" applyBorder="1" applyAlignment="1">
      <alignment horizontal="left"/>
    </xf>
    <xf numFmtId="0" fontId="37" fillId="0" borderId="7" xfId="151" applyFont="1" applyFill="1" applyBorder="1"/>
    <xf numFmtId="0" fontId="37" fillId="0" borderId="55" xfId="151" applyFont="1" applyFill="1" applyBorder="1" applyAlignment="1">
      <alignment horizontal="left"/>
    </xf>
    <xf numFmtId="0" fontId="37" fillId="0" borderId="3" xfId="151" applyFont="1" applyFill="1" applyBorder="1" applyAlignment="1">
      <alignment horizontal="left"/>
    </xf>
    <xf numFmtId="0" fontId="37" fillId="0" borderId="7" xfId="151" applyFont="1" applyFill="1" applyBorder="1" applyAlignment="1">
      <alignment horizontal="center" vertical="center"/>
    </xf>
    <xf numFmtId="0" fontId="37" fillId="0" borderId="4" xfId="151" applyFont="1" applyFill="1" applyBorder="1" applyAlignment="1">
      <alignment horizontal="left"/>
    </xf>
    <xf numFmtId="0" fontId="37" fillId="0" borderId="8" xfId="151" applyFont="1" applyFill="1" applyBorder="1" applyAlignment="1">
      <alignment horizontal="left"/>
    </xf>
    <xf numFmtId="9" fontId="37" fillId="0" borderId="4" xfId="151" applyNumberFormat="1" applyFont="1" applyFill="1" applyBorder="1"/>
    <xf numFmtId="179" fontId="37" fillId="0" borderId="8" xfId="151" applyNumberFormat="1" applyFont="1" applyFill="1" applyBorder="1" applyAlignment="1">
      <alignment vertical="center"/>
    </xf>
    <xf numFmtId="0" fontId="37" fillId="0" borderId="8" xfId="151" applyFont="1" applyFill="1" applyBorder="1" applyAlignment="1">
      <alignment vertical="center"/>
    </xf>
    <xf numFmtId="0" fontId="37" fillId="0" borderId="8" xfId="151" applyFont="1" applyFill="1" applyBorder="1" applyAlignment="1"/>
    <xf numFmtId="0" fontId="37" fillId="0" borderId="8" xfId="151" applyFont="1" applyFill="1" applyBorder="1"/>
    <xf numFmtId="0" fontId="35" fillId="0" borderId="33" xfId="151" applyFont="1" applyFill="1" applyBorder="1" applyAlignment="1">
      <alignment horizontal="center"/>
    </xf>
    <xf numFmtId="0" fontId="35" fillId="0" borderId="0" xfId="151" applyFont="1" applyFill="1" applyBorder="1" applyAlignment="1">
      <alignment horizontal="left"/>
    </xf>
    <xf numFmtId="0" fontId="35" fillId="0" borderId="0" xfId="151" applyFont="1" applyFill="1" applyBorder="1" applyAlignment="1">
      <alignment horizontal="center"/>
    </xf>
    <xf numFmtId="0" fontId="35" fillId="0" borderId="0" xfId="151" applyFont="1" applyFill="1" applyBorder="1" applyAlignment="1"/>
    <xf numFmtId="0" fontId="37" fillId="0" borderId="61" xfId="151" applyFont="1" applyBorder="1" applyAlignment="1">
      <alignment horizontal="center"/>
    </xf>
    <xf numFmtId="0" fontId="35" fillId="30" borderId="64" xfId="151" applyFont="1" applyFill="1" applyBorder="1" applyAlignment="1">
      <alignment horizontal="center" vertical="center"/>
    </xf>
    <xf numFmtId="0" fontId="37" fillId="0" borderId="27" xfId="151" applyFont="1" applyBorder="1" applyAlignment="1"/>
    <xf numFmtId="0" fontId="51" fillId="0" borderId="0" xfId="1932" applyFont="1" applyFill="1" applyAlignment="1" applyProtection="1">
      <alignment horizontal="left"/>
    </xf>
    <xf numFmtId="0" fontId="51" fillId="0" borderId="0" xfId="1932" applyFont="1" applyFill="1" applyProtection="1"/>
    <xf numFmtId="0" fontId="51" fillId="0" borderId="0" xfId="1932" applyFont="1" applyFill="1" applyAlignment="1" applyProtection="1">
      <alignment horizontal="left"/>
      <protection locked="0"/>
    </xf>
    <xf numFmtId="0" fontId="51" fillId="0" borderId="0" xfId="1932" applyFont="1" applyFill="1" applyProtection="1">
      <protection locked="0"/>
    </xf>
    <xf numFmtId="0" fontId="51" fillId="0" borderId="0" xfId="1" applyFont="1" applyFill="1" applyAlignment="1">
      <alignment wrapText="1"/>
    </xf>
    <xf numFmtId="0" fontId="37" fillId="2" borderId="4" xfId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/>
    </xf>
    <xf numFmtId="2" fontId="37" fillId="0" borderId="4" xfId="1" applyNumberFormat="1" applyFont="1" applyFill="1" applyBorder="1" applyAlignment="1">
      <alignment horizontal="center" vertical="center" wrapText="1"/>
    </xf>
    <xf numFmtId="0" fontId="37" fillId="2" borderId="4" xfId="1" applyFont="1" applyFill="1" applyBorder="1" applyAlignment="1">
      <alignment horizontal="left" vertical="center" wrapText="1"/>
    </xf>
    <xf numFmtId="2" fontId="37" fillId="2" borderId="4" xfId="1" applyNumberFormat="1" applyFont="1" applyFill="1" applyBorder="1" applyAlignment="1">
      <alignment horizontal="center" vertical="center"/>
    </xf>
    <xf numFmtId="0" fontId="37" fillId="2" borderId="4" xfId="1" applyFont="1" applyFill="1" applyBorder="1" applyAlignment="1">
      <alignment horizontal="center" vertical="center"/>
    </xf>
    <xf numFmtId="4" fontId="37" fillId="2" borderId="4" xfId="1" applyNumberFormat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center"/>
    </xf>
    <xf numFmtId="0" fontId="51" fillId="0" borderId="4" xfId="1" applyFont="1" applyFill="1" applyBorder="1" applyAlignment="1">
      <alignment horizontal="left" vertical="center" wrapText="1"/>
    </xf>
    <xf numFmtId="2" fontId="51" fillId="0" borderId="4" xfId="1" applyNumberFormat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left" vertical="center"/>
    </xf>
    <xf numFmtId="4" fontId="37" fillId="0" borderId="4" xfId="1" applyNumberFormat="1" applyFont="1" applyFill="1" applyBorder="1" applyAlignment="1">
      <alignment horizontal="center" vertical="center"/>
    </xf>
    <xf numFmtId="0" fontId="103" fillId="0" borderId="4" xfId="1" applyFont="1" applyFill="1" applyBorder="1"/>
    <xf numFmtId="0" fontId="37" fillId="0" borderId="4" xfId="1" applyFont="1" applyFill="1" applyBorder="1" applyAlignment="1">
      <alignment horizontal="left" vertical="center" wrapText="1" shrinkToFit="1"/>
    </xf>
    <xf numFmtId="1" fontId="37" fillId="0" borderId="4" xfId="1" applyNumberFormat="1" applyFont="1" applyFill="1" applyBorder="1" applyAlignment="1">
      <alignment horizontal="center" vertical="center" wrapText="1"/>
    </xf>
    <xf numFmtId="2" fontId="37" fillId="0" borderId="4" xfId="1" applyNumberFormat="1" applyFont="1" applyFill="1" applyBorder="1" applyAlignment="1">
      <alignment horizontal="center" vertical="center"/>
    </xf>
    <xf numFmtId="0" fontId="37" fillId="0" borderId="4" xfId="1" applyFont="1" applyFill="1" applyBorder="1" applyAlignment="1">
      <alignment horizontal="center" vertical="center"/>
    </xf>
    <xf numFmtId="0" fontId="33" fillId="0" borderId="4" xfId="1" applyFont="1" applyFill="1" applyBorder="1" applyAlignment="1">
      <alignment horizontal="left" vertical="top" wrapText="1"/>
    </xf>
    <xf numFmtId="0" fontId="33" fillId="0" borderId="4" xfId="1" applyFont="1" applyFill="1" applyBorder="1" applyAlignment="1">
      <alignment horizontal="left" vertical="top"/>
    </xf>
    <xf numFmtId="0" fontId="51" fillId="2" borderId="4" xfId="1" applyFont="1" applyFill="1" applyBorder="1" applyAlignment="1">
      <alignment horizontal="left" vertical="center" wrapText="1"/>
    </xf>
    <xf numFmtId="0" fontId="37" fillId="2" borderId="4" xfId="1" applyFont="1" applyFill="1" applyBorder="1" applyAlignment="1">
      <alignment horizontal="left" vertical="center"/>
    </xf>
    <xf numFmtId="0" fontId="33" fillId="2" borderId="4" xfId="1" applyFont="1" applyFill="1" applyBorder="1"/>
    <xf numFmtId="4" fontId="55" fillId="0" borderId="4" xfId="1" applyNumberFormat="1" applyFont="1" applyFill="1" applyBorder="1" applyAlignment="1">
      <alignment horizontal="center" vertical="center" wrapText="1"/>
    </xf>
    <xf numFmtId="0" fontId="33" fillId="0" borderId="4" xfId="1" applyFont="1" applyFill="1" applyBorder="1" applyAlignment="1">
      <alignment wrapText="1"/>
    </xf>
    <xf numFmtId="9" fontId="51" fillId="0" borderId="11" xfId="1" applyNumberFormat="1" applyFont="1" applyFill="1" applyBorder="1" applyAlignment="1">
      <alignment horizontal="center" vertical="center" wrapText="1"/>
    </xf>
    <xf numFmtId="0" fontId="55" fillId="2" borderId="4" xfId="1" applyFont="1" applyFill="1" applyBorder="1" applyAlignment="1">
      <alignment horizontal="center" vertical="center" wrapText="1"/>
    </xf>
    <xf numFmtId="9" fontId="51" fillId="2" borderId="4" xfId="1" applyNumberFormat="1" applyFont="1" applyFill="1" applyBorder="1" applyAlignment="1">
      <alignment horizontal="center" vertical="center" wrapText="1"/>
    </xf>
    <xf numFmtId="4" fontId="55" fillId="2" borderId="4" xfId="1" applyNumberFormat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 wrapText="1"/>
    </xf>
    <xf numFmtId="166" fontId="37" fillId="2" borderId="4" xfId="1" applyNumberFormat="1" applyFont="1" applyFill="1" applyBorder="1" applyAlignment="1">
      <alignment horizontal="center" vertical="center" wrapText="1"/>
    </xf>
    <xf numFmtId="166" fontId="37" fillId="2" borderId="4" xfId="1" applyNumberFormat="1" applyFont="1" applyFill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 wrapText="1"/>
    </xf>
    <xf numFmtId="4" fontId="33" fillId="0" borderId="4" xfId="1" applyNumberFormat="1" applyFont="1" applyFill="1" applyBorder="1" applyAlignment="1">
      <alignment wrapText="1"/>
    </xf>
    <xf numFmtId="1" fontId="33" fillId="0" borderId="0" xfId="1" applyNumberFormat="1" applyFont="1" applyFill="1"/>
    <xf numFmtId="0" fontId="35" fillId="0" borderId="4" xfId="1" applyFont="1" applyFill="1" applyBorder="1" applyAlignment="1">
      <alignment horizontal="center" vertical="center" wrapText="1"/>
    </xf>
    <xf numFmtId="166" fontId="37" fillId="0" borderId="4" xfId="1" applyNumberFormat="1" applyFont="1" applyFill="1" applyBorder="1" applyAlignment="1">
      <alignment horizontal="center" vertical="center"/>
    </xf>
    <xf numFmtId="9" fontId="37" fillId="0" borderId="4" xfId="1" applyNumberFormat="1" applyFont="1" applyFill="1" applyBorder="1" applyAlignment="1">
      <alignment horizontal="left" vertical="center" wrapText="1"/>
    </xf>
    <xf numFmtId="0" fontId="37" fillId="0" borderId="0" xfId="1" applyFont="1" applyFill="1" applyBorder="1" applyAlignment="1">
      <alignment horizontal="left" vertical="center" wrapText="1"/>
    </xf>
    <xf numFmtId="176" fontId="37" fillId="0" borderId="4" xfId="1" applyNumberFormat="1" applyFont="1" applyFill="1" applyBorder="1" applyAlignment="1">
      <alignment horizontal="center" vertical="center" wrapText="1"/>
    </xf>
    <xf numFmtId="9" fontId="37" fillId="0" borderId="4" xfId="1" applyNumberFormat="1" applyFont="1" applyFill="1" applyBorder="1" applyAlignment="1">
      <alignment horizontal="center" vertical="center"/>
    </xf>
    <xf numFmtId="2" fontId="33" fillId="0" borderId="4" xfId="1" applyNumberFormat="1" applyFont="1" applyFill="1" applyBorder="1" applyAlignment="1">
      <alignment horizontal="center" vertical="center"/>
    </xf>
    <xf numFmtId="9" fontId="37" fillId="2" borderId="4" xfId="1" applyNumberFormat="1" applyFont="1" applyFill="1" applyBorder="1" applyAlignment="1">
      <alignment horizontal="center" vertical="center"/>
    </xf>
    <xf numFmtId="2" fontId="33" fillId="2" borderId="4" xfId="1" applyNumberFormat="1" applyFont="1" applyFill="1" applyBorder="1" applyAlignment="1">
      <alignment horizontal="center" vertical="center"/>
    </xf>
    <xf numFmtId="9" fontId="37" fillId="2" borderId="4" xfId="1" applyNumberFormat="1" applyFont="1" applyFill="1" applyBorder="1" applyAlignment="1">
      <alignment horizontal="left" vertical="center" wrapText="1"/>
    </xf>
    <xf numFmtId="1" fontId="37" fillId="2" borderId="4" xfId="1" applyNumberFormat="1" applyFont="1" applyFill="1" applyBorder="1" applyAlignment="1">
      <alignment horizontal="center" vertical="center" wrapText="1"/>
    </xf>
    <xf numFmtId="3" fontId="37" fillId="2" borderId="4" xfId="1" applyNumberFormat="1" applyFont="1" applyFill="1" applyBorder="1" applyAlignment="1">
      <alignment horizontal="center" vertical="center"/>
    </xf>
    <xf numFmtId="0" fontId="54" fillId="2" borderId="4" xfId="1" applyFont="1" applyFill="1" applyBorder="1" applyAlignment="1">
      <alignment horizontal="center"/>
    </xf>
    <xf numFmtId="0" fontId="33" fillId="2" borderId="4" xfId="1" applyFont="1" applyFill="1" applyBorder="1" applyAlignment="1">
      <alignment horizontal="center" vertical="center"/>
    </xf>
    <xf numFmtId="9" fontId="37" fillId="2" borderId="4" xfId="1" applyNumberFormat="1" applyFont="1" applyFill="1" applyBorder="1" applyAlignment="1">
      <alignment horizontal="center" vertical="center" wrapText="1"/>
    </xf>
    <xf numFmtId="4" fontId="35" fillId="2" borderId="4" xfId="1" applyNumberFormat="1" applyFont="1" applyFill="1" applyBorder="1" applyAlignment="1">
      <alignment horizontal="center" vertical="center" wrapText="1"/>
    </xf>
    <xf numFmtId="0" fontId="52" fillId="0" borderId="4" xfId="1" applyFont="1" applyFill="1" applyBorder="1" applyAlignment="1">
      <alignment wrapText="1"/>
    </xf>
    <xf numFmtId="2" fontId="37" fillId="2" borderId="4" xfId="1" applyNumberFormat="1" applyFont="1" applyFill="1" applyBorder="1" applyAlignment="1">
      <alignment horizontal="left" vertical="center"/>
    </xf>
    <xf numFmtId="10" fontId="37" fillId="0" borderId="4" xfId="1" applyNumberFormat="1" applyFont="1" applyFill="1" applyBorder="1" applyAlignment="1">
      <alignment horizontal="center" vertical="center"/>
    </xf>
    <xf numFmtId="2" fontId="37" fillId="2" borderId="4" xfId="1" applyNumberFormat="1" applyFont="1" applyFill="1" applyBorder="1" applyAlignment="1">
      <alignment horizontal="center"/>
    </xf>
    <xf numFmtId="10" fontId="37" fillId="2" borderId="4" xfId="1" applyNumberFormat="1" applyFont="1" applyFill="1" applyBorder="1" applyAlignment="1">
      <alignment horizontal="center" vertical="center"/>
    </xf>
    <xf numFmtId="2" fontId="37" fillId="2" borderId="4" xfId="1" applyNumberFormat="1" applyFont="1" applyFill="1" applyBorder="1" applyAlignment="1">
      <alignment horizontal="left" vertical="center" wrapText="1"/>
    </xf>
    <xf numFmtId="0" fontId="35" fillId="2" borderId="4" xfId="1" applyFont="1" applyFill="1" applyBorder="1" applyAlignment="1">
      <alignment horizontal="left" vertical="center" wrapText="1"/>
    </xf>
    <xf numFmtId="0" fontId="34" fillId="2" borderId="4" xfId="1" applyFont="1" applyFill="1" applyBorder="1" applyAlignment="1">
      <alignment horizontal="center" vertical="center"/>
    </xf>
    <xf numFmtId="0" fontId="37" fillId="2" borderId="4" xfId="1" applyFont="1" applyFill="1" applyBorder="1"/>
    <xf numFmtId="164" fontId="35" fillId="2" borderId="4" xfId="98" applyFont="1" applyFill="1" applyBorder="1" applyAlignment="1"/>
    <xf numFmtId="4" fontId="35" fillId="2" borderId="4" xfId="1" applyNumberFormat="1" applyFont="1" applyFill="1" applyBorder="1" applyAlignment="1">
      <alignment horizontal="right"/>
    </xf>
    <xf numFmtId="0" fontId="33" fillId="2" borderId="4" xfId="1" applyFont="1" applyFill="1" applyBorder="1" applyAlignment="1">
      <alignment vertical="center"/>
    </xf>
    <xf numFmtId="167" fontId="35" fillId="2" borderId="4" xfId="1" applyNumberFormat="1" applyFont="1" applyFill="1" applyBorder="1" applyAlignment="1">
      <alignment vertical="center"/>
    </xf>
    <xf numFmtId="4" fontId="35" fillId="2" borderId="4" xfId="1" applyNumberFormat="1" applyFont="1" applyFill="1" applyBorder="1" applyAlignment="1">
      <alignment horizontal="right" vertical="center"/>
    </xf>
    <xf numFmtId="0" fontId="33" fillId="2" borderId="0" xfId="1" applyFont="1" applyFill="1" applyBorder="1" applyAlignment="1">
      <alignment horizontal="center" vertical="center"/>
    </xf>
    <xf numFmtId="0" fontId="56" fillId="2" borderId="0" xfId="1" applyFont="1" applyFill="1" applyBorder="1"/>
    <xf numFmtId="0" fontId="34" fillId="2" borderId="0" xfId="1" applyFont="1" applyFill="1" applyBorder="1"/>
    <xf numFmtId="0" fontId="34" fillId="2" borderId="0" xfId="1" applyFont="1" applyFill="1" applyBorder="1" applyAlignment="1">
      <alignment horizontal="center" vertical="center"/>
    </xf>
    <xf numFmtId="0" fontId="34" fillId="2" borderId="0" xfId="1" applyFont="1" applyFill="1" applyBorder="1" applyAlignment="1">
      <alignment horizontal="right"/>
    </xf>
    <xf numFmtId="4" fontId="55" fillId="2" borderId="0" xfId="1" applyNumberFormat="1" applyFont="1" applyFill="1" applyBorder="1" applyAlignment="1">
      <alignment horizontal="right"/>
    </xf>
    <xf numFmtId="165" fontId="37" fillId="0" borderId="0" xfId="2" applyFont="1" applyFill="1" applyAlignment="1">
      <alignment vertical="center"/>
    </xf>
    <xf numFmtId="0" fontId="37" fillId="0" borderId="0" xfId="1" applyFont="1" applyFill="1" applyAlignment="1">
      <alignment vertical="center"/>
    </xf>
    <xf numFmtId="0" fontId="37" fillId="0" borderId="0" xfId="1" applyFont="1" applyFill="1" applyBorder="1" applyAlignment="1">
      <alignment vertical="center"/>
    </xf>
    <xf numFmtId="9" fontId="35" fillId="0" borderId="0" xfId="1" applyNumberFormat="1" applyFont="1" applyFill="1" applyBorder="1" applyAlignment="1">
      <alignment vertical="center"/>
    </xf>
    <xf numFmtId="9" fontId="35" fillId="0" borderId="0" xfId="1" applyNumberFormat="1" applyFont="1" applyFill="1" applyBorder="1" applyAlignment="1">
      <alignment horizontal="center" vertical="center"/>
    </xf>
    <xf numFmtId="10" fontId="35" fillId="0" borderId="0" xfId="4" applyNumberFormat="1" applyFont="1" applyFill="1" applyBorder="1" applyAlignment="1">
      <alignment horizontal="center" vertical="center"/>
    </xf>
    <xf numFmtId="178" fontId="37" fillId="0" borderId="0" xfId="1" applyNumberFormat="1" applyFont="1" applyFill="1" applyBorder="1" applyAlignment="1">
      <alignment horizontal="right" vertical="center"/>
    </xf>
    <xf numFmtId="0" fontId="142" fillId="0" borderId="0" xfId="1" applyFont="1" applyFill="1" applyAlignment="1">
      <alignment vertical="center"/>
    </xf>
    <xf numFmtId="0" fontId="33" fillId="32" borderId="0" xfId="1" applyFont="1" applyFill="1"/>
    <xf numFmtId="0" fontId="144" fillId="0" borderId="0" xfId="1" applyFont="1" applyFill="1" applyBorder="1" applyAlignment="1">
      <alignment horizontal="left" vertical="top"/>
    </xf>
    <xf numFmtId="0" fontId="145" fillId="0" borderId="0" xfId="1" applyFont="1" applyFill="1" applyBorder="1" applyAlignment="1"/>
    <xf numFmtId="0" fontId="145" fillId="0" borderId="0" xfId="1" applyFont="1" applyFill="1" applyBorder="1" applyAlignment="1">
      <alignment horizontal="center" vertical="center"/>
    </xf>
    <xf numFmtId="0" fontId="146" fillId="0" borderId="0" xfId="1" applyFont="1" applyFill="1" applyBorder="1" applyAlignment="1"/>
    <xf numFmtId="0" fontId="145" fillId="32" borderId="0" xfId="1" applyFont="1" applyFill="1" applyBorder="1" applyAlignment="1"/>
    <xf numFmtId="0" fontId="145" fillId="32" borderId="0" xfId="1" applyFont="1" applyFill="1" applyBorder="1" applyAlignment="1">
      <alignment horizontal="center" vertical="center"/>
    </xf>
    <xf numFmtId="0" fontId="146" fillId="32" borderId="0" xfId="1" applyFont="1" applyFill="1" applyBorder="1" applyAlignment="1"/>
    <xf numFmtId="0" fontId="140" fillId="0" borderId="4" xfId="1" applyFont="1" applyFill="1" applyBorder="1" applyAlignment="1">
      <alignment horizontal="center" vertical="center" wrapText="1"/>
    </xf>
    <xf numFmtId="0" fontId="148" fillId="0" borderId="4" xfId="1" applyFont="1" applyFill="1" applyBorder="1" applyAlignment="1">
      <alignment horizontal="center" vertical="center" wrapText="1"/>
    </xf>
    <xf numFmtId="0" fontId="145" fillId="0" borderId="4" xfId="1" applyFont="1" applyFill="1" applyBorder="1" applyAlignment="1">
      <alignment horizontal="left" vertical="center" wrapText="1"/>
    </xf>
    <xf numFmtId="0" fontId="145" fillId="0" borderId="4" xfId="1" applyFont="1" applyFill="1" applyBorder="1" applyAlignment="1">
      <alignment horizontal="center" vertical="center" wrapText="1"/>
    </xf>
    <xf numFmtId="4" fontId="145" fillId="0" borderId="4" xfId="1" applyNumberFormat="1" applyFont="1" applyFill="1" applyBorder="1" applyAlignment="1">
      <alignment horizontal="center" vertical="center" wrapText="1"/>
    </xf>
    <xf numFmtId="4" fontId="140" fillId="0" borderId="4" xfId="1" applyNumberFormat="1" applyFont="1" applyFill="1" applyBorder="1" applyAlignment="1">
      <alignment horizontal="center" vertical="center"/>
    </xf>
    <xf numFmtId="0" fontId="140" fillId="0" borderId="4" xfId="1" applyFont="1" applyFill="1" applyBorder="1" applyAlignment="1">
      <alignment horizontal="left" vertical="center" wrapText="1"/>
    </xf>
    <xf numFmtId="1" fontId="140" fillId="0" borderId="4" xfId="1" applyNumberFormat="1" applyFont="1" applyFill="1" applyBorder="1" applyAlignment="1">
      <alignment horizontal="center" vertical="center" wrapText="1"/>
    </xf>
    <xf numFmtId="2" fontId="140" fillId="0" borderId="4" xfId="1" applyNumberFormat="1" applyFont="1" applyFill="1" applyBorder="1" applyAlignment="1">
      <alignment horizontal="center" vertical="center"/>
    </xf>
    <xf numFmtId="0" fontId="140" fillId="0" borderId="4" xfId="1" applyFont="1" applyFill="1" applyBorder="1" applyAlignment="1">
      <alignment horizontal="center" vertical="center"/>
    </xf>
    <xf numFmtId="0" fontId="148" fillId="0" borderId="4" xfId="1" applyFont="1" applyFill="1" applyBorder="1" applyAlignment="1">
      <alignment horizontal="center" vertical="center"/>
    </xf>
    <xf numFmtId="0" fontId="122" fillId="2" borderId="4" xfId="1" applyFont="1" applyFill="1" applyBorder="1" applyAlignment="1">
      <alignment horizontal="center" vertical="center" wrapText="1"/>
    </xf>
    <xf numFmtId="0" fontId="135" fillId="2" borderId="4" xfId="1" applyFont="1" applyFill="1" applyBorder="1" applyAlignment="1">
      <alignment horizontal="left" vertical="center" wrapText="1"/>
    </xf>
    <xf numFmtId="0" fontId="135" fillId="2" borderId="4" xfId="1" applyFont="1" applyFill="1" applyBorder="1" applyAlignment="1">
      <alignment horizontal="center" vertical="center" wrapText="1"/>
    </xf>
    <xf numFmtId="0" fontId="145" fillId="2" borderId="4" xfId="1" applyFont="1" applyFill="1" applyBorder="1" applyAlignment="1">
      <alignment horizontal="center" vertical="center" wrapText="1"/>
    </xf>
    <xf numFmtId="0" fontId="145" fillId="2" borderId="4" xfId="1" applyFont="1" applyFill="1" applyBorder="1" applyAlignment="1">
      <alignment horizontal="left" vertical="center" wrapText="1"/>
    </xf>
    <xf numFmtId="0" fontId="140" fillId="2" borderId="4" xfId="1" applyFont="1" applyFill="1" applyBorder="1" applyAlignment="1">
      <alignment horizontal="center" vertical="center" wrapText="1"/>
    </xf>
    <xf numFmtId="4" fontId="145" fillId="2" borderId="4" xfId="1" applyNumberFormat="1" applyFont="1" applyFill="1" applyBorder="1" applyAlignment="1">
      <alignment horizontal="center" vertical="center" wrapText="1"/>
    </xf>
    <xf numFmtId="10" fontId="145" fillId="2" borderId="4" xfId="1" applyNumberFormat="1" applyFont="1" applyFill="1" applyBorder="1" applyAlignment="1">
      <alignment horizontal="center" vertical="center" wrapText="1"/>
    </xf>
    <xf numFmtId="0" fontId="148" fillId="2" borderId="4" xfId="1" applyFont="1" applyFill="1" applyBorder="1" applyAlignment="1">
      <alignment horizontal="center" vertical="center" wrapText="1"/>
    </xf>
    <xf numFmtId="1" fontId="140" fillId="2" borderId="4" xfId="1" applyNumberFormat="1" applyFont="1" applyFill="1" applyBorder="1" applyAlignment="1">
      <alignment horizontal="center" vertical="center" wrapText="1"/>
    </xf>
    <xf numFmtId="4" fontId="140" fillId="2" borderId="4" xfId="1" applyNumberFormat="1" applyFont="1" applyFill="1" applyBorder="1" applyAlignment="1">
      <alignment horizontal="center" vertical="center" wrapText="1"/>
    </xf>
    <xf numFmtId="0" fontId="150" fillId="2" borderId="4" xfId="1" applyFont="1" applyFill="1" applyBorder="1" applyAlignment="1">
      <alignment horizontal="center" vertical="center" wrapText="1"/>
    </xf>
    <xf numFmtId="0" fontId="140" fillId="0" borderId="4" xfId="0" applyFont="1" applyFill="1" applyBorder="1" applyAlignment="1">
      <alignment horizontal="left" vertical="center" wrapText="1"/>
    </xf>
    <xf numFmtId="4" fontId="140" fillId="0" borderId="4" xfId="1" applyNumberFormat="1" applyFont="1" applyFill="1" applyBorder="1" applyAlignment="1">
      <alignment horizontal="center" vertical="center" wrapText="1"/>
    </xf>
    <xf numFmtId="2" fontId="146" fillId="0" borderId="4" xfId="1" applyNumberFormat="1" applyFont="1" applyFill="1" applyBorder="1" applyAlignment="1">
      <alignment horizontal="center" vertical="center"/>
    </xf>
    <xf numFmtId="9" fontId="140" fillId="0" borderId="4" xfId="1" applyNumberFormat="1" applyFont="1" applyFill="1" applyBorder="1" applyAlignment="1">
      <alignment horizontal="left" vertical="center" wrapText="1"/>
    </xf>
    <xf numFmtId="166" fontId="140" fillId="0" borderId="4" xfId="1" applyNumberFormat="1" applyFont="1" applyFill="1" applyBorder="1" applyAlignment="1">
      <alignment horizontal="center" vertical="center"/>
    </xf>
    <xf numFmtId="0" fontId="146" fillId="0" borderId="4" xfId="1" applyFont="1" applyFill="1" applyBorder="1" applyAlignment="1">
      <alignment horizontal="center" vertical="center"/>
    </xf>
    <xf numFmtId="0" fontId="135" fillId="0" borderId="4" xfId="1" applyFont="1" applyFill="1" applyBorder="1" applyAlignment="1">
      <alignment horizontal="left" vertical="center" wrapText="1"/>
    </xf>
    <xf numFmtId="9" fontId="140" fillId="0" borderId="4" xfId="1" applyNumberFormat="1" applyFont="1" applyFill="1" applyBorder="1" applyAlignment="1">
      <alignment horizontal="center" vertical="center" wrapText="1"/>
    </xf>
    <xf numFmtId="2" fontId="140" fillId="0" borderId="4" xfId="1" applyNumberFormat="1" applyFont="1" applyFill="1" applyBorder="1" applyAlignment="1">
      <alignment horizontal="left" vertical="center" wrapText="1"/>
    </xf>
    <xf numFmtId="10" fontId="140" fillId="0" borderId="4" xfId="1" applyNumberFormat="1" applyFont="1" applyFill="1" applyBorder="1" applyAlignment="1">
      <alignment horizontal="center" vertical="center"/>
    </xf>
    <xf numFmtId="2" fontId="146" fillId="0" borderId="4" xfId="1" applyNumberFormat="1" applyFont="1" applyFill="1" applyBorder="1" applyAlignment="1">
      <alignment horizontal="center"/>
    </xf>
    <xf numFmtId="2" fontId="140" fillId="2" borderId="4" xfId="1" applyNumberFormat="1" applyFont="1" applyFill="1" applyBorder="1" applyAlignment="1">
      <alignment horizontal="left" vertical="center" wrapText="1"/>
    </xf>
    <xf numFmtId="2" fontId="146" fillId="2" borderId="4" xfId="1" applyNumberFormat="1" applyFont="1" applyFill="1" applyBorder="1" applyAlignment="1">
      <alignment horizontal="center"/>
    </xf>
    <xf numFmtId="9" fontId="140" fillId="2" borderId="4" xfId="1" applyNumberFormat="1" applyFont="1" applyFill="1" applyBorder="1" applyAlignment="1">
      <alignment horizontal="left" vertical="center" wrapText="1"/>
    </xf>
    <xf numFmtId="9" fontId="140" fillId="0" borderId="4" xfId="1" applyNumberFormat="1" applyFont="1" applyFill="1" applyBorder="1" applyAlignment="1">
      <alignment horizontal="center" vertical="center"/>
    </xf>
    <xf numFmtId="174" fontId="140" fillId="0" borderId="4" xfId="1" applyNumberFormat="1" applyFont="1" applyFill="1" applyBorder="1" applyAlignment="1">
      <alignment horizontal="center" vertical="center"/>
    </xf>
    <xf numFmtId="2" fontId="148" fillId="2" borderId="4" xfId="1" applyNumberFormat="1" applyFont="1" applyFill="1" applyBorder="1" applyAlignment="1">
      <alignment horizontal="center" vertical="center" wrapText="1"/>
    </xf>
    <xf numFmtId="2" fontId="148" fillId="2" borderId="4" xfId="1" applyNumberFormat="1" applyFont="1" applyFill="1" applyBorder="1" applyAlignment="1">
      <alignment horizontal="left" vertical="center"/>
    </xf>
    <xf numFmtId="9" fontId="148" fillId="2" borderId="4" xfId="1" applyNumberFormat="1" applyFont="1" applyFill="1" applyBorder="1" applyAlignment="1">
      <alignment horizontal="center" vertical="center"/>
    </xf>
    <xf numFmtId="166" fontId="148" fillId="2" borderId="4" xfId="1" applyNumberFormat="1" applyFont="1" applyFill="1" applyBorder="1" applyAlignment="1">
      <alignment horizontal="center" vertical="center"/>
    </xf>
    <xf numFmtId="2" fontId="147" fillId="2" borderId="4" xfId="1" applyNumberFormat="1" applyFont="1" applyFill="1" applyBorder="1" applyAlignment="1">
      <alignment horizontal="center"/>
    </xf>
    <xf numFmtId="9" fontId="148" fillId="2" borderId="4" xfId="1" applyNumberFormat="1" applyFont="1" applyFill="1" applyBorder="1" applyAlignment="1">
      <alignment horizontal="left" vertical="center" wrapText="1"/>
    </xf>
    <xf numFmtId="0" fontId="122" fillId="2" borderId="4" xfId="1" applyFont="1" applyFill="1" applyBorder="1" applyAlignment="1">
      <alignment horizontal="center" vertical="center"/>
    </xf>
    <xf numFmtId="0" fontId="143" fillId="2" borderId="4" xfId="1" applyFont="1" applyFill="1" applyBorder="1" applyAlignment="1">
      <alignment horizontal="left" vertical="center" wrapText="1"/>
    </xf>
    <xf numFmtId="0" fontId="143" fillId="2" borderId="4" xfId="1" applyFont="1" applyFill="1" applyBorder="1" applyAlignment="1">
      <alignment horizontal="center" vertical="center" wrapText="1"/>
    </xf>
    <xf numFmtId="0" fontId="145" fillId="2" borderId="4" xfId="1" applyFont="1" applyFill="1" applyBorder="1"/>
    <xf numFmtId="164" fontId="143" fillId="2" borderId="4" xfId="3" applyFont="1" applyFill="1" applyBorder="1" applyAlignment="1"/>
    <xf numFmtId="0" fontId="33" fillId="0" borderId="0" xfId="1" applyFont="1" applyFill="1" applyAlignment="1">
      <alignment horizontal="center" vertical="center"/>
    </xf>
    <xf numFmtId="0" fontId="37" fillId="0" borderId="0" xfId="1" applyFont="1" applyFill="1" applyAlignment="1">
      <alignment horizontal="center" vertical="center" wrapText="1"/>
    </xf>
    <xf numFmtId="180" fontId="37" fillId="0" borderId="4" xfId="1" applyNumberFormat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center" vertical="center" wrapText="1" shrinkToFit="1"/>
    </xf>
    <xf numFmtId="9" fontId="37" fillId="0" borderId="4" xfId="4" applyFont="1" applyFill="1" applyBorder="1" applyAlignment="1">
      <alignment horizontal="center" vertical="center" wrapText="1"/>
    </xf>
    <xf numFmtId="10" fontId="37" fillId="0" borderId="4" xfId="1" applyNumberFormat="1" applyFont="1" applyFill="1" applyBorder="1" applyAlignment="1">
      <alignment horizontal="center" vertical="center" wrapText="1"/>
    </xf>
    <xf numFmtId="3" fontId="37" fillId="0" borderId="4" xfId="1" applyNumberFormat="1" applyFont="1" applyFill="1" applyBorder="1" applyAlignment="1">
      <alignment horizontal="center" vertical="center" wrapText="1"/>
    </xf>
    <xf numFmtId="168" fontId="37" fillId="0" borderId="4" xfId="1" applyNumberFormat="1" applyFont="1" applyFill="1" applyBorder="1" applyAlignment="1">
      <alignment horizontal="center" vertical="center" wrapText="1"/>
    </xf>
    <xf numFmtId="9" fontId="37" fillId="0" borderId="4" xfId="1" applyNumberFormat="1" applyFont="1" applyFill="1" applyBorder="1" applyAlignment="1">
      <alignment horizontal="center" vertical="center" wrapText="1"/>
    </xf>
    <xf numFmtId="166" fontId="37" fillId="0" borderId="4" xfId="1" applyNumberFormat="1" applyFont="1" applyFill="1" applyBorder="1" applyAlignment="1">
      <alignment horizontal="center" vertical="center" wrapText="1"/>
    </xf>
    <xf numFmtId="9" fontId="37" fillId="0" borderId="1" xfId="1" applyNumberFormat="1" applyFont="1" applyFill="1" applyBorder="1" applyAlignment="1">
      <alignment horizontal="center" vertical="center" wrapText="1"/>
    </xf>
    <xf numFmtId="2" fontId="37" fillId="0" borderId="13" xfId="1" applyNumberFormat="1" applyFont="1" applyFill="1" applyBorder="1" applyAlignment="1">
      <alignment horizontal="center" vertical="center" wrapText="1"/>
    </xf>
    <xf numFmtId="164" fontId="35" fillId="0" borderId="4" xfId="3" applyFont="1" applyFill="1" applyBorder="1" applyAlignment="1">
      <alignment horizontal="center" vertical="center" wrapText="1"/>
    </xf>
    <xf numFmtId="9" fontId="35" fillId="0" borderId="4" xfId="3" applyNumberFormat="1" applyFont="1" applyFill="1" applyBorder="1" applyAlignment="1">
      <alignment horizontal="center" vertical="center" wrapText="1"/>
    </xf>
    <xf numFmtId="0" fontId="109" fillId="0" borderId="0" xfId="1" applyFont="1" applyFill="1" applyBorder="1" applyAlignment="1">
      <alignment horizontal="left"/>
    </xf>
    <xf numFmtId="165" fontId="66" fillId="0" borderId="0" xfId="1936" applyFont="1" applyFill="1"/>
    <xf numFmtId="0" fontId="81" fillId="0" borderId="0" xfId="1" applyFont="1" applyFill="1" applyBorder="1" applyAlignment="1">
      <alignment vertical="center"/>
    </xf>
    <xf numFmtId="0" fontId="156" fillId="0" borderId="0" xfId="1" applyFont="1" applyFill="1" applyBorder="1" applyAlignment="1">
      <alignment vertical="center"/>
    </xf>
    <xf numFmtId="4" fontId="81" fillId="0" borderId="0" xfId="1" applyNumberFormat="1" applyFont="1" applyFill="1" applyAlignment="1">
      <alignment vertical="center"/>
    </xf>
    <xf numFmtId="0" fontId="81" fillId="0" borderId="0" xfId="1" applyFont="1" applyFill="1" applyAlignment="1">
      <alignment vertical="center"/>
    </xf>
    <xf numFmtId="0" fontId="81" fillId="0" borderId="0" xfId="1" applyFont="1" applyFill="1" applyBorder="1" applyAlignment="1">
      <alignment vertical="justify"/>
    </xf>
    <xf numFmtId="0" fontId="81" fillId="0" borderId="0" xfId="1937" applyFont="1" applyFill="1" applyBorder="1" applyAlignment="1">
      <alignment horizontal="left" vertical="center"/>
    </xf>
    <xf numFmtId="4" fontId="81" fillId="0" borderId="0" xfId="1" applyNumberFormat="1" applyFont="1" applyFill="1" applyBorder="1" applyAlignment="1">
      <alignment horizontal="center" vertical="center"/>
    </xf>
    <xf numFmtId="0" fontId="81" fillId="0" borderId="0" xfId="1" applyFont="1" applyFill="1"/>
    <xf numFmtId="4" fontId="81" fillId="0" borderId="0" xfId="1" applyNumberFormat="1" applyFont="1" applyFill="1"/>
    <xf numFmtId="0" fontId="34" fillId="0" borderId="0" xfId="1925"/>
    <xf numFmtId="49" fontId="56" fillId="0" borderId="0" xfId="1925" applyNumberFormat="1" applyFont="1" applyAlignment="1">
      <alignment horizontal="center"/>
    </xf>
    <xf numFmtId="0" fontId="34" fillId="0" borderId="0" xfId="1925" applyFont="1"/>
    <xf numFmtId="0" fontId="34" fillId="0" borderId="0" xfId="1925" quotePrefix="1" applyFont="1" applyAlignment="1">
      <alignment horizontal="left"/>
    </xf>
    <xf numFmtId="0" fontId="34" fillId="0" borderId="0" xfId="1938" applyFont="1" applyAlignment="1">
      <alignment horizontal="right" vertical="top"/>
    </xf>
    <xf numFmtId="2" fontId="34" fillId="0" borderId="0" xfId="1925" applyNumberFormat="1" applyFont="1" applyAlignment="1"/>
    <xf numFmtId="176" fontId="34" fillId="0" borderId="0" xfId="1925" applyNumberFormat="1" applyFont="1" applyAlignment="1">
      <alignment horizontal="center"/>
    </xf>
    <xf numFmtId="0" fontId="34" fillId="0" borderId="8" xfId="1925" applyFont="1" applyBorder="1" applyAlignment="1">
      <alignment horizontal="left" vertical="center"/>
    </xf>
    <xf numFmtId="0" fontId="34" fillId="0" borderId="0" xfId="1925" applyFont="1" applyAlignment="1">
      <alignment horizontal="left" vertical="center"/>
    </xf>
    <xf numFmtId="0" fontId="158" fillId="0" borderId="0" xfId="1939" applyFont="1" applyFill="1" applyAlignment="1" applyProtection="1">
      <alignment horizontal="left" wrapText="1"/>
      <protection locked="0"/>
    </xf>
    <xf numFmtId="0" fontId="34" fillId="0" borderId="6" xfId="1925" applyBorder="1" applyAlignment="1">
      <alignment horizontal="left" vertical="center"/>
    </xf>
    <xf numFmtId="49" fontId="34" fillId="0" borderId="7" xfId="1925" applyNumberFormat="1" applyBorder="1"/>
    <xf numFmtId="49" fontId="34" fillId="0" borderId="65" xfId="1925" applyNumberFormat="1" applyFont="1" applyFill="1" applyBorder="1" applyAlignment="1">
      <alignment horizontal="center" vertical="center" wrapText="1"/>
    </xf>
    <xf numFmtId="0" fontId="34" fillId="0" borderId="66" xfId="1925" applyFont="1" applyFill="1" applyBorder="1" applyAlignment="1">
      <alignment horizontal="center" vertical="center" wrapText="1"/>
    </xf>
    <xf numFmtId="0" fontId="34" fillId="0" borderId="69" xfId="1925" applyNumberFormat="1" applyFont="1" applyFill="1" applyBorder="1" applyAlignment="1">
      <alignment horizontal="center" vertical="center" wrapText="1"/>
    </xf>
    <xf numFmtId="0" fontId="34" fillId="0" borderId="70" xfId="1925" applyFont="1" applyFill="1" applyBorder="1" applyAlignment="1">
      <alignment horizontal="center" vertical="center" wrapText="1"/>
    </xf>
    <xf numFmtId="4" fontId="34" fillId="0" borderId="70" xfId="1925" applyNumberFormat="1" applyFont="1" applyFill="1" applyBorder="1" applyAlignment="1">
      <alignment horizontal="center" vertical="center" wrapText="1"/>
    </xf>
    <xf numFmtId="0" fontId="34" fillId="0" borderId="4" xfId="1925" applyFont="1" applyFill="1" applyBorder="1" applyAlignment="1">
      <alignment horizontal="center" vertical="center" wrapText="1"/>
    </xf>
    <xf numFmtId="0" fontId="34" fillId="2" borderId="70" xfId="1925" applyFont="1" applyFill="1" applyBorder="1" applyAlignment="1">
      <alignment horizontal="center" vertical="center" wrapText="1"/>
    </xf>
    <xf numFmtId="4" fontId="34" fillId="0" borderId="4" xfId="1925" applyNumberFormat="1" applyFont="1" applyFill="1" applyBorder="1" applyAlignment="1">
      <alignment horizontal="center" vertical="center" wrapText="1"/>
    </xf>
    <xf numFmtId="0" fontId="34" fillId="2" borderId="71" xfId="1925" applyFont="1" applyFill="1" applyBorder="1" applyAlignment="1">
      <alignment horizontal="center" vertical="center" wrapText="1"/>
    </xf>
    <xf numFmtId="0" fontId="34" fillId="2" borderId="4" xfId="1925" applyFont="1" applyFill="1" applyBorder="1" applyAlignment="1">
      <alignment horizontal="center" vertical="center" wrapText="1"/>
    </xf>
    <xf numFmtId="0" fontId="34" fillId="2" borderId="0" xfId="1925" applyFont="1" applyFill="1" applyBorder="1" applyAlignment="1">
      <alignment horizontal="center" vertical="center" wrapText="1"/>
    </xf>
    <xf numFmtId="0" fontId="34" fillId="0" borderId="0" xfId="1925" applyFont="1" applyFill="1" applyBorder="1" applyAlignment="1">
      <alignment horizontal="center" vertical="center" wrapText="1"/>
    </xf>
    <xf numFmtId="4" fontId="34" fillId="0" borderId="0" xfId="1925" applyNumberFormat="1" applyFont="1" applyFill="1" applyBorder="1" applyAlignment="1">
      <alignment horizontal="center" vertical="center" wrapText="1"/>
    </xf>
    <xf numFmtId="176" fontId="34" fillId="0" borderId="69" xfId="1925" applyNumberFormat="1" applyFont="1" applyFill="1" applyBorder="1" applyAlignment="1">
      <alignment horizontal="center" vertical="center" wrapText="1"/>
    </xf>
    <xf numFmtId="0" fontId="34" fillId="0" borderId="73" xfId="1925" applyFont="1" applyFill="1" applyBorder="1" applyAlignment="1">
      <alignment horizontal="center" vertical="center" wrapText="1"/>
    </xf>
    <xf numFmtId="2" fontId="139" fillId="0" borderId="4" xfId="1925" applyNumberFormat="1" applyFont="1" applyBorder="1" applyAlignment="1">
      <alignment horizontal="center" vertical="center" wrapText="1"/>
    </xf>
    <xf numFmtId="49" fontId="139" fillId="0" borderId="4" xfId="1925" applyNumberFormat="1" applyFont="1" applyBorder="1" applyAlignment="1">
      <alignment horizontal="center" vertical="center" wrapText="1"/>
    </xf>
    <xf numFmtId="4" fontId="139" fillId="0" borderId="4" xfId="1925" applyNumberFormat="1" applyFont="1" applyBorder="1" applyAlignment="1">
      <alignment horizontal="center" vertical="center" wrapText="1"/>
    </xf>
    <xf numFmtId="0" fontId="34" fillId="0" borderId="77" xfId="1925" applyNumberFormat="1" applyFill="1" applyBorder="1" applyAlignment="1">
      <alignment horizontal="center" vertical="center" wrapText="1"/>
    </xf>
    <xf numFmtId="4" fontId="139" fillId="0" borderId="0" xfId="1925" applyNumberFormat="1" applyFont="1" applyBorder="1" applyAlignment="1">
      <alignment horizontal="center" vertical="center" wrapText="1"/>
    </xf>
    <xf numFmtId="2" fontId="34" fillId="0" borderId="77" xfId="1925" applyNumberFormat="1" applyFill="1" applyBorder="1" applyAlignment="1">
      <alignment horizontal="center" vertical="center" wrapText="1"/>
    </xf>
    <xf numFmtId="182" fontId="34" fillId="0" borderId="73" xfId="1925" applyNumberFormat="1" applyFont="1" applyFill="1" applyBorder="1" applyAlignment="1">
      <alignment horizontal="center" vertical="center" wrapText="1"/>
    </xf>
    <xf numFmtId="2" fontId="34" fillId="0" borderId="33" xfId="1925" applyNumberFormat="1" applyFill="1" applyBorder="1" applyAlignment="1">
      <alignment horizontal="center" vertical="center" wrapText="1"/>
    </xf>
    <xf numFmtId="2" fontId="139" fillId="0" borderId="44" xfId="1925" applyNumberFormat="1" applyFont="1" applyBorder="1" applyAlignment="1">
      <alignment horizontal="center" vertical="center" wrapText="1"/>
    </xf>
    <xf numFmtId="0" fontId="34" fillId="0" borderId="70" xfId="1925" applyFill="1" applyBorder="1" applyAlignment="1">
      <alignment horizontal="center" vertical="center" wrapText="1"/>
    </xf>
    <xf numFmtId="2" fontId="34" fillId="0" borderId="69" xfId="1925" applyNumberFormat="1" applyFill="1" applyBorder="1" applyAlignment="1">
      <alignment horizontal="center" vertical="center" wrapText="1"/>
    </xf>
    <xf numFmtId="0" fontId="39" fillId="0" borderId="69" xfId="1925" applyFont="1" applyFill="1" applyBorder="1" applyAlignment="1">
      <alignment horizontal="center" vertical="center" wrapText="1"/>
    </xf>
    <xf numFmtId="2" fontId="34" fillId="0" borderId="69" xfId="1925" applyNumberFormat="1" applyFont="1" applyFill="1" applyBorder="1" applyAlignment="1">
      <alignment horizontal="center" vertical="center" wrapText="1"/>
    </xf>
    <xf numFmtId="49" fontId="34" fillId="0" borderId="69" xfId="1925" applyNumberFormat="1" applyFont="1" applyFill="1" applyBorder="1" applyAlignment="1">
      <alignment horizontal="center" vertical="center" wrapText="1"/>
    </xf>
    <xf numFmtId="0" fontId="153" fillId="0" borderId="70" xfId="1925" applyFont="1" applyFill="1" applyBorder="1" applyAlignment="1">
      <alignment horizontal="center" vertical="center" wrapText="1"/>
    </xf>
    <xf numFmtId="2" fontId="34" fillId="0" borderId="70" xfId="1925" applyNumberFormat="1" applyFont="1" applyFill="1" applyBorder="1" applyAlignment="1">
      <alignment horizontal="center" vertical="center" wrapText="1"/>
    </xf>
    <xf numFmtId="0" fontId="56" fillId="0" borderId="4" xfId="1925" applyFont="1" applyFill="1" applyBorder="1" applyAlignment="1">
      <alignment horizontal="center" vertical="top" wrapText="1"/>
    </xf>
    <xf numFmtId="0" fontId="39" fillId="0" borderId="5" xfId="1925" applyFont="1" applyFill="1" applyBorder="1" applyAlignment="1">
      <alignment horizontal="center" vertical="center" wrapText="1"/>
    </xf>
    <xf numFmtId="0" fontId="34" fillId="0" borderId="83" xfId="1925" applyFont="1" applyFill="1" applyBorder="1" applyAlignment="1">
      <alignment horizontal="center" vertical="center" wrapText="1"/>
    </xf>
    <xf numFmtId="0" fontId="34" fillId="0" borderId="5" xfId="1925" applyFont="1" applyFill="1" applyBorder="1" applyAlignment="1">
      <alignment horizontal="center" vertical="center" wrapText="1"/>
    </xf>
    <xf numFmtId="0" fontId="34" fillId="0" borderId="71" xfId="1925" applyFont="1" applyFill="1" applyBorder="1" applyAlignment="1">
      <alignment horizontal="center" vertical="center" wrapText="1"/>
    </xf>
    <xf numFmtId="0" fontId="39" fillId="0" borderId="2" xfId="1925" applyFont="1" applyFill="1" applyBorder="1" applyAlignment="1">
      <alignment horizontal="center" vertical="center" wrapText="1"/>
    </xf>
    <xf numFmtId="0" fontId="39" fillId="0" borderId="4" xfId="1925" applyFont="1" applyFill="1" applyBorder="1" applyAlignment="1">
      <alignment horizontal="center" vertical="center" wrapText="1"/>
    </xf>
    <xf numFmtId="0" fontId="39" fillId="0" borderId="3" xfId="1925" applyFont="1" applyFill="1" applyBorder="1" applyAlignment="1">
      <alignment horizontal="center" vertical="center" wrapText="1"/>
    </xf>
    <xf numFmtId="49" fontId="34" fillId="0" borderId="0" xfId="1925" applyNumberFormat="1"/>
    <xf numFmtId="0" fontId="165" fillId="0" borderId="10" xfId="1925" applyFont="1" applyBorder="1" applyAlignment="1">
      <alignment vertical="top" wrapText="1"/>
    </xf>
    <xf numFmtId="0" fontId="101" fillId="0" borderId="0" xfId="61" applyFont="1"/>
    <xf numFmtId="0" fontId="45" fillId="0" borderId="0" xfId="61"/>
    <xf numFmtId="4" fontId="104" fillId="0" borderId="7" xfId="61" applyNumberFormat="1" applyFont="1" applyBorder="1" applyAlignment="1">
      <alignment horizontal="center" wrapText="1"/>
    </xf>
    <xf numFmtId="4" fontId="104" fillId="0" borderId="8" xfId="61" applyNumberFormat="1" applyFont="1" applyBorder="1" applyAlignment="1">
      <alignment horizontal="center" vertical="center" wrapText="1"/>
    </xf>
    <xf numFmtId="3" fontId="104" fillId="0" borderId="6" xfId="61" applyNumberFormat="1" applyFont="1" applyBorder="1" applyAlignment="1">
      <alignment horizontal="center" wrapText="1"/>
    </xf>
    <xf numFmtId="0" fontId="35" fillId="2" borderId="0" xfId="1" applyFont="1" applyFill="1" applyAlignment="1">
      <alignment vertical="center"/>
    </xf>
    <xf numFmtId="3" fontId="35" fillId="2" borderId="0" xfId="1" applyNumberFormat="1" applyFont="1" applyFill="1" applyAlignment="1">
      <alignment horizontal="center" vertical="center"/>
    </xf>
    <xf numFmtId="0" fontId="50" fillId="2" borderId="0" xfId="1" applyFont="1" applyFill="1" applyAlignment="1">
      <alignment vertical="center"/>
    </xf>
    <xf numFmtId="0" fontId="33" fillId="2" borderId="0" xfId="1" applyFont="1" applyFill="1"/>
    <xf numFmtId="0" fontId="35" fillId="2" borderId="0" xfId="1" applyFont="1" applyFill="1" applyBorder="1" applyAlignment="1">
      <alignment vertical="center"/>
    </xf>
    <xf numFmtId="3" fontId="35" fillId="2" borderId="0" xfId="1" applyNumberFormat="1" applyFont="1" applyFill="1" applyBorder="1" applyAlignment="1">
      <alignment horizontal="center" vertical="center"/>
    </xf>
    <xf numFmtId="0" fontId="52" fillId="2" borderId="0" xfId="1" applyFont="1" applyFill="1" applyBorder="1" applyAlignment="1">
      <alignment vertical="center"/>
    </xf>
    <xf numFmtId="0" fontId="51" fillId="2" borderId="0" xfId="1" applyFont="1" applyFill="1"/>
    <xf numFmtId="0" fontId="166" fillId="0" borderId="4" xfId="61" applyFont="1" applyBorder="1" applyAlignment="1">
      <alignment horizontal="center" vertical="top" wrapText="1"/>
    </xf>
    <xf numFmtId="3" fontId="166" fillId="0" borderId="4" xfId="61" applyNumberFormat="1" applyFont="1" applyBorder="1" applyAlignment="1">
      <alignment horizontal="center" vertical="top" wrapText="1"/>
    </xf>
    <xf numFmtId="0" fontId="166" fillId="0" borderId="4" xfId="61" applyFont="1" applyBorder="1" applyAlignment="1">
      <alignment horizontal="center" vertical="top"/>
    </xf>
    <xf numFmtId="3" fontId="166" fillId="0" borderId="4" xfId="61" applyNumberFormat="1" applyFont="1" applyBorder="1" applyAlignment="1">
      <alignment horizontal="center" vertical="top"/>
    </xf>
    <xf numFmtId="0" fontId="154" fillId="0" borderId="4" xfId="61" applyFont="1" applyBorder="1" applyAlignment="1">
      <alignment horizontal="center" vertical="center"/>
    </xf>
    <xf numFmtId="0" fontId="154" fillId="3" borderId="4" xfId="61" applyFont="1" applyFill="1" applyBorder="1" applyAlignment="1">
      <alignment horizontal="left" vertical="center" wrapText="1"/>
    </xf>
    <xf numFmtId="0" fontId="154" fillId="0" borderId="4" xfId="61" applyFont="1" applyBorder="1" applyAlignment="1">
      <alignment horizontal="left" vertical="top" wrapText="1"/>
    </xf>
    <xf numFmtId="2" fontId="154" fillId="0" borderId="4" xfId="61" applyNumberFormat="1" applyFont="1" applyFill="1" applyBorder="1" applyAlignment="1">
      <alignment horizontal="center" vertical="center"/>
    </xf>
    <xf numFmtId="0" fontId="154" fillId="0" borderId="4" xfId="61" applyFont="1" applyFill="1" applyBorder="1" applyAlignment="1">
      <alignment horizontal="center" vertical="center"/>
    </xf>
    <xf numFmtId="0" fontId="154" fillId="0" borderId="4" xfId="61" applyFont="1" applyFill="1" applyBorder="1" applyAlignment="1">
      <alignment vertical="top" wrapText="1"/>
    </xf>
    <xf numFmtId="0" fontId="154" fillId="0" borderId="0" xfId="61" applyFont="1" applyFill="1" applyAlignment="1">
      <alignment vertical="top" wrapText="1"/>
    </xf>
    <xf numFmtId="0" fontId="154" fillId="0" borderId="4" xfId="61" applyFont="1" applyFill="1" applyBorder="1" applyAlignment="1">
      <alignment horizontal="center" vertical="center" wrapText="1"/>
    </xf>
    <xf numFmtId="0" fontId="154" fillId="2" borderId="86" xfId="61" applyFont="1" applyFill="1" applyBorder="1" applyAlignment="1">
      <alignment vertical="top" wrapText="1"/>
    </xf>
    <xf numFmtId="0" fontId="154" fillId="2" borderId="87" xfId="61" applyFont="1" applyFill="1" applyBorder="1" applyAlignment="1">
      <alignment vertical="top"/>
    </xf>
    <xf numFmtId="0" fontId="154" fillId="2" borderId="88" xfId="61" applyFont="1" applyFill="1" applyBorder="1" applyAlignment="1">
      <alignment vertical="top" wrapText="1"/>
    </xf>
    <xf numFmtId="0" fontId="154" fillId="2" borderId="88" xfId="61" applyFont="1" applyFill="1" applyBorder="1" applyAlignment="1">
      <alignment horizontal="right" vertical="top" wrapText="1"/>
    </xf>
    <xf numFmtId="0" fontId="154" fillId="2" borderId="88" xfId="61" applyFont="1" applyFill="1" applyBorder="1" applyAlignment="1">
      <alignment horizontal="right" vertical="top"/>
    </xf>
    <xf numFmtId="0" fontId="154" fillId="0" borderId="4" xfId="61" applyFont="1" applyFill="1" applyBorder="1" applyAlignment="1">
      <alignment horizontal="left" vertical="center" wrapText="1"/>
    </xf>
    <xf numFmtId="0" fontId="154" fillId="29" borderId="4" xfId="61" applyFont="1" applyFill="1" applyBorder="1" applyAlignment="1">
      <alignment horizontal="center" vertical="center"/>
    </xf>
    <xf numFmtId="0" fontId="154" fillId="29" borderId="4" xfId="61" applyFont="1" applyFill="1" applyBorder="1" applyAlignment="1">
      <alignment horizontal="center" vertical="center" wrapText="1"/>
    </xf>
    <xf numFmtId="0" fontId="154" fillId="29" borderId="4" xfId="61" applyFont="1" applyFill="1" applyBorder="1" applyAlignment="1">
      <alignment vertical="top" wrapText="1"/>
    </xf>
    <xf numFmtId="1" fontId="154" fillId="29" borderId="4" xfId="61" applyNumberFormat="1" applyFont="1" applyFill="1" applyBorder="1" applyAlignment="1">
      <alignment horizontal="center" vertical="center" wrapText="1"/>
    </xf>
    <xf numFmtId="2" fontId="154" fillId="29" borderId="4" xfId="61" applyNumberFormat="1" applyFont="1" applyFill="1" applyBorder="1" applyAlignment="1">
      <alignment horizontal="center" vertical="center" wrapText="1"/>
    </xf>
    <xf numFmtId="0" fontId="154" fillId="29" borderId="11" xfId="61" applyFont="1" applyFill="1" applyBorder="1" applyAlignment="1">
      <alignment horizontal="center" vertical="center"/>
    </xf>
    <xf numFmtId="0" fontId="154" fillId="29" borderId="11" xfId="61" applyFont="1" applyFill="1" applyBorder="1" applyAlignment="1">
      <alignment horizontal="center" vertical="center" wrapText="1"/>
    </xf>
    <xf numFmtId="0" fontId="154" fillId="29" borderId="11" xfId="61" applyFont="1" applyFill="1" applyBorder="1" applyAlignment="1">
      <alignment vertical="top" wrapText="1"/>
    </xf>
    <xf numFmtId="2" fontId="154" fillId="29" borderId="11" xfId="61" applyNumberFormat="1" applyFont="1" applyFill="1" applyBorder="1" applyAlignment="1">
      <alignment horizontal="center" vertical="center" wrapText="1"/>
    </xf>
    <xf numFmtId="0" fontId="154" fillId="29" borderId="15" xfId="61" applyFont="1" applyFill="1" applyBorder="1" applyAlignment="1">
      <alignment horizontal="right" vertical="top" wrapText="1"/>
    </xf>
    <xf numFmtId="0" fontId="154" fillId="3" borderId="4" xfId="61" applyFont="1" applyFill="1" applyBorder="1" applyAlignment="1">
      <alignment horizontal="center" vertical="center"/>
    </xf>
    <xf numFmtId="0" fontId="154" fillId="3" borderId="4" xfId="61" applyFont="1" applyFill="1" applyBorder="1" applyAlignment="1">
      <alignment vertical="center" wrapText="1"/>
    </xf>
    <xf numFmtId="0" fontId="154" fillId="3" borderId="4" xfId="61" applyFont="1" applyFill="1" applyBorder="1" applyAlignment="1">
      <alignment horizontal="center" vertical="center" wrapText="1"/>
    </xf>
    <xf numFmtId="2" fontId="154" fillId="3" borderId="4" xfId="61" applyNumberFormat="1" applyFont="1" applyFill="1" applyBorder="1" applyAlignment="1">
      <alignment horizontal="center" vertical="center" wrapText="1"/>
    </xf>
    <xf numFmtId="0" fontId="154" fillId="0" borderId="4" xfId="61" applyFont="1" applyBorder="1" applyAlignment="1">
      <alignment horizontal="right" vertical="top" wrapText="1"/>
    </xf>
    <xf numFmtId="4" fontId="154" fillId="3" borderId="4" xfId="61" applyNumberFormat="1" applyFont="1" applyFill="1" applyBorder="1" applyAlignment="1">
      <alignment horizontal="center" vertical="center"/>
    </xf>
    <xf numFmtId="4" fontId="166" fillId="3" borderId="4" xfId="61" applyNumberFormat="1" applyFont="1" applyFill="1" applyBorder="1" applyAlignment="1">
      <alignment horizontal="center" vertical="center"/>
    </xf>
    <xf numFmtId="0" fontId="154" fillId="0" borderId="4" xfId="61" applyFont="1" applyBorder="1" applyAlignment="1">
      <alignment vertical="top" wrapText="1"/>
    </xf>
    <xf numFmtId="0" fontId="154" fillId="0" borderId="4" xfId="61" applyFont="1" applyBorder="1" applyAlignment="1">
      <alignment horizontal="center" vertical="center" wrapText="1"/>
    </xf>
    <xf numFmtId="175" fontId="154" fillId="0" borderId="4" xfId="61" applyNumberFormat="1" applyFont="1" applyFill="1" applyBorder="1" applyAlignment="1">
      <alignment horizontal="center" vertical="center" wrapText="1"/>
    </xf>
    <xf numFmtId="3" fontId="154" fillId="0" borderId="4" xfId="61" applyNumberFormat="1" applyFont="1" applyFill="1" applyBorder="1" applyAlignment="1">
      <alignment horizontal="center" vertical="center"/>
    </xf>
    <xf numFmtId="0" fontId="154" fillId="2" borderId="6" xfId="61" applyFont="1" applyFill="1" applyBorder="1" applyAlignment="1">
      <alignment vertical="top" wrapText="1"/>
    </xf>
    <xf numFmtId="0" fontId="154" fillId="0" borderId="0" xfId="61" applyFont="1" applyFill="1" applyAlignment="1">
      <alignment horizontal="center" vertical="center"/>
    </xf>
    <xf numFmtId="0" fontId="154" fillId="0" borderId="11" xfId="61" applyFont="1" applyFill="1" applyBorder="1" applyAlignment="1">
      <alignment horizontal="center" vertical="center" wrapText="1"/>
    </xf>
    <xf numFmtId="2" fontId="154" fillId="0" borderId="4" xfId="61" applyNumberFormat="1" applyFont="1" applyFill="1" applyBorder="1" applyAlignment="1">
      <alignment horizontal="center" vertical="center" wrapText="1"/>
    </xf>
    <xf numFmtId="0" fontId="154" fillId="2" borderId="0" xfId="61" applyFont="1" applyFill="1" applyBorder="1" applyAlignment="1">
      <alignment vertical="top" wrapText="1"/>
    </xf>
    <xf numFmtId="1" fontId="154" fillId="0" borderId="4" xfId="61" applyNumberFormat="1" applyFont="1" applyFill="1" applyBorder="1" applyAlignment="1">
      <alignment horizontal="center" vertical="center" wrapText="1"/>
    </xf>
    <xf numFmtId="0" fontId="59" fillId="0" borderId="0" xfId="61" applyFont="1"/>
    <xf numFmtId="0" fontId="154" fillId="3" borderId="4" xfId="61" applyFont="1" applyFill="1" applyBorder="1" applyAlignment="1">
      <alignment vertical="top"/>
    </xf>
    <xf numFmtId="0" fontId="166" fillId="0" borderId="4" xfId="61" applyFont="1" applyBorder="1" applyAlignment="1">
      <alignment vertical="top"/>
    </xf>
    <xf numFmtId="0" fontId="101" fillId="0" borderId="4" xfId="61" applyFont="1" applyBorder="1"/>
    <xf numFmtId="0" fontId="154" fillId="0" borderId="4" xfId="61" applyFont="1" applyBorder="1" applyAlignment="1">
      <alignment vertical="top"/>
    </xf>
    <xf numFmtId="4" fontId="166" fillId="0" borderId="4" xfId="61" applyNumberFormat="1" applyFont="1" applyBorder="1" applyAlignment="1">
      <alignment horizontal="center" vertical="center"/>
    </xf>
    <xf numFmtId="0" fontId="154" fillId="0" borderId="4" xfId="61" applyFont="1" applyBorder="1" applyAlignment="1">
      <alignment vertical="center" wrapText="1"/>
    </xf>
    <xf numFmtId="0" fontId="101" fillId="0" borderId="0" xfId="61" applyFont="1" applyBorder="1"/>
    <xf numFmtId="0" fontId="45" fillId="0" borderId="0" xfId="61" applyBorder="1"/>
    <xf numFmtId="3" fontId="154" fillId="0" borderId="4" xfId="61" applyNumberFormat="1" applyFont="1" applyBorder="1" applyAlignment="1">
      <alignment vertical="center" wrapText="1"/>
    </xf>
    <xf numFmtId="3" fontId="166" fillId="0" borderId="4" xfId="61" applyNumberFormat="1" applyFont="1" applyBorder="1" applyAlignment="1">
      <alignment horizontal="center" vertical="center"/>
    </xf>
    <xf numFmtId="0" fontId="166" fillId="0" borderId="4" xfId="61" applyFont="1" applyBorder="1" applyAlignment="1">
      <alignment horizontal="center"/>
    </xf>
    <xf numFmtId="0" fontId="154" fillId="0" borderId="4" xfId="61" applyFont="1" applyBorder="1"/>
    <xf numFmtId="0" fontId="166" fillId="0" borderId="4" xfId="61" applyFont="1" applyBorder="1"/>
    <xf numFmtId="9" fontId="37" fillId="2" borderId="0" xfId="1" applyNumberFormat="1" applyFont="1" applyFill="1" applyBorder="1" applyAlignment="1">
      <alignment vertical="center"/>
    </xf>
    <xf numFmtId="0" fontId="154" fillId="0" borderId="0" xfId="61" applyFont="1"/>
    <xf numFmtId="0" fontId="166" fillId="0" borderId="0" xfId="61" applyFont="1" applyAlignment="1">
      <alignment horizontal="center"/>
    </xf>
    <xf numFmtId="3" fontId="154" fillId="0" borderId="0" xfId="61" applyNumberFormat="1" applyFont="1" applyAlignment="1">
      <alignment horizontal="center"/>
    </xf>
    <xf numFmtId="0" fontId="37" fillId="0" borderId="0" xfId="1" applyFont="1"/>
    <xf numFmtId="0" fontId="167" fillId="0" borderId="0" xfId="1" applyFont="1"/>
    <xf numFmtId="3" fontId="45" fillId="0" borderId="0" xfId="61" applyNumberFormat="1" applyAlignment="1">
      <alignment horizontal="center"/>
    </xf>
    <xf numFmtId="0" fontId="106" fillId="0" borderId="4" xfId="0" applyFont="1" applyBorder="1" applyAlignment="1">
      <alignment horizontal="center"/>
    </xf>
    <xf numFmtId="0" fontId="106" fillId="0" borderId="4" xfId="0" applyFont="1" applyBorder="1" applyAlignment="1">
      <alignment horizontal="right"/>
    </xf>
    <xf numFmtId="0" fontId="0" fillId="0" borderId="4" xfId="0" applyFill="1" applyBorder="1"/>
    <xf numFmtId="0" fontId="154" fillId="0" borderId="4" xfId="61" applyFont="1" applyBorder="1" applyAlignment="1">
      <alignment horizontal="left" vertical="center" wrapText="1"/>
    </xf>
    <xf numFmtId="4" fontId="154" fillId="0" borderId="4" xfId="61" applyNumberFormat="1" applyFont="1" applyBorder="1" applyAlignment="1">
      <alignment horizontal="center" vertical="center"/>
    </xf>
    <xf numFmtId="0" fontId="154" fillId="0" borderId="0" xfId="61" applyFont="1" applyFill="1" applyAlignment="1">
      <alignment vertical="center" wrapText="1"/>
    </xf>
    <xf numFmtId="168" fontId="154" fillId="0" borderId="4" xfId="61" applyNumberFormat="1" applyFont="1" applyFill="1" applyBorder="1" applyAlignment="1">
      <alignment horizontal="center" vertical="center" wrapText="1"/>
    </xf>
    <xf numFmtId="4" fontId="154" fillId="0" borderId="4" xfId="61" applyNumberFormat="1" applyFont="1" applyFill="1" applyBorder="1" applyAlignment="1">
      <alignment horizontal="center" vertical="center"/>
    </xf>
    <xf numFmtId="0" fontId="154" fillId="0" borderId="11" xfId="61" applyFont="1" applyFill="1" applyBorder="1" applyAlignment="1">
      <alignment horizontal="left" vertical="center" wrapText="1"/>
    </xf>
    <xf numFmtId="168" fontId="154" fillId="0" borderId="0" xfId="61" applyNumberFormat="1" applyFont="1" applyFill="1" applyAlignment="1">
      <alignment horizontal="center" vertical="center" wrapText="1"/>
    </xf>
    <xf numFmtId="9" fontId="154" fillId="0" borderId="4" xfId="61" applyNumberFormat="1" applyFont="1" applyBorder="1" applyAlignment="1">
      <alignment horizontal="center" vertical="center" wrapText="1"/>
    </xf>
    <xf numFmtId="9" fontId="154" fillId="0" borderId="4" xfId="61" applyNumberFormat="1" applyFont="1" applyFill="1" applyBorder="1" applyAlignment="1">
      <alignment horizontal="center" vertical="center" wrapText="1"/>
    </xf>
    <xf numFmtId="4" fontId="154" fillId="0" borderId="4" xfId="61" applyNumberFormat="1" applyFont="1" applyBorder="1" applyAlignment="1">
      <alignment horizontal="center" vertical="center" wrapText="1"/>
    </xf>
    <xf numFmtId="9" fontId="154" fillId="0" borderId="4" xfId="61" applyNumberFormat="1" applyFont="1" applyBorder="1" applyAlignment="1">
      <alignment vertical="center" wrapText="1"/>
    </xf>
    <xf numFmtId="0" fontId="109" fillId="0" borderId="4" xfId="0" applyFont="1" applyBorder="1" applyAlignment="1">
      <alignment vertical="center" wrapText="1"/>
    </xf>
    <xf numFmtId="3" fontId="109" fillId="0" borderId="4" xfId="0" applyNumberFormat="1" applyFont="1" applyFill="1" applyBorder="1" applyAlignment="1">
      <alignment horizontal="center" vertical="center"/>
    </xf>
    <xf numFmtId="3" fontId="109" fillId="0" borderId="4" xfId="63" applyNumberFormat="1" applyFont="1" applyFill="1" applyBorder="1" applyAlignment="1">
      <alignment horizontal="center" vertical="center"/>
    </xf>
    <xf numFmtId="10" fontId="109" fillId="0" borderId="4" xfId="1921" quotePrefix="1" applyNumberFormat="1" applyFont="1" applyFill="1" applyBorder="1" applyAlignment="1">
      <alignment horizontal="center" vertical="center" wrapText="1"/>
    </xf>
    <xf numFmtId="0" fontId="35" fillId="0" borderId="7" xfId="1" applyFont="1" applyFill="1" applyBorder="1" applyAlignment="1">
      <alignment horizontal="left" vertical="center" wrapText="1"/>
    </xf>
    <xf numFmtId="0" fontId="51" fillId="0" borderId="29" xfId="151" applyFont="1" applyBorder="1" applyAlignment="1">
      <alignment vertical="center"/>
    </xf>
    <xf numFmtId="0" fontId="51" fillId="0" borderId="0" xfId="151" applyFont="1" applyBorder="1" applyAlignment="1">
      <alignment vertical="center"/>
    </xf>
    <xf numFmtId="0" fontId="51" fillId="0" borderId="36" xfId="151" applyFont="1" applyBorder="1" applyAlignment="1">
      <alignment vertical="center"/>
    </xf>
    <xf numFmtId="0" fontId="50" fillId="0" borderId="25" xfId="151" applyFont="1" applyBorder="1" applyAlignment="1">
      <alignment horizontal="center"/>
    </xf>
    <xf numFmtId="0" fontId="51" fillId="0" borderId="11" xfId="1" applyFont="1" applyFill="1" applyBorder="1" applyAlignment="1">
      <alignment horizontal="center" vertical="center" wrapText="1"/>
    </xf>
    <xf numFmtId="0" fontId="50" fillId="2" borderId="4" xfId="1" applyFont="1" applyFill="1" applyBorder="1" applyAlignment="1">
      <alignment horizontal="center" vertical="center" wrapText="1"/>
    </xf>
    <xf numFmtId="0" fontId="50" fillId="2" borderId="0" xfId="1" applyFont="1" applyFill="1" applyAlignment="1">
      <alignment vertical="center"/>
    </xf>
    <xf numFmtId="0" fontId="143" fillId="0" borderId="4" xfId="1" applyFont="1" applyFill="1" applyBorder="1" applyAlignment="1">
      <alignment horizontal="center" vertical="center" wrapText="1"/>
    </xf>
    <xf numFmtId="0" fontId="148" fillId="0" borderId="4" xfId="1" applyFont="1" applyFill="1" applyBorder="1" applyAlignment="1">
      <alignment horizontal="center"/>
    </xf>
    <xf numFmtId="0" fontId="148" fillId="2" borderId="4" xfId="1" applyFont="1" applyFill="1" applyBorder="1" applyAlignment="1">
      <alignment horizontal="left" vertical="center" wrapText="1"/>
    </xf>
    <xf numFmtId="0" fontId="37" fillId="0" borderId="7" xfId="1" applyFont="1" applyFill="1" applyBorder="1" applyAlignment="1">
      <alignment horizontal="center" vertical="center" wrapText="1"/>
    </xf>
    <xf numFmtId="0" fontId="37" fillId="0" borderId="8" xfId="1" applyFont="1" applyFill="1" applyBorder="1" applyAlignment="1">
      <alignment horizontal="center" vertical="center" wrapText="1"/>
    </xf>
    <xf numFmtId="0" fontId="37" fillId="0" borderId="6" xfId="1" applyFont="1" applyFill="1" applyBorder="1" applyAlignment="1">
      <alignment horizontal="center" vertical="center" wrapText="1"/>
    </xf>
    <xf numFmtId="0" fontId="35" fillId="0" borderId="8" xfId="1" applyFont="1" applyFill="1" applyBorder="1" applyAlignment="1">
      <alignment horizontal="center" vertical="center" wrapText="1"/>
    </xf>
    <xf numFmtId="0" fontId="35" fillId="0" borderId="0" xfId="1" applyFont="1" applyFill="1" applyAlignment="1">
      <alignment horizontal="center" vertical="center" wrapText="1"/>
    </xf>
    <xf numFmtId="0" fontId="34" fillId="0" borderId="10" xfId="1925" applyFont="1" applyFill="1" applyBorder="1" applyAlignment="1">
      <alignment horizontal="center" vertical="center" wrapText="1"/>
    </xf>
    <xf numFmtId="0" fontId="34" fillId="0" borderId="72" xfId="1925" applyFont="1" applyFill="1" applyBorder="1" applyAlignment="1">
      <alignment horizontal="center" vertical="center" wrapText="1"/>
    </xf>
    <xf numFmtId="0" fontId="34" fillId="0" borderId="7" xfId="1925" applyFont="1" applyBorder="1" applyAlignment="1">
      <alignment horizontal="left" vertical="center"/>
    </xf>
    <xf numFmtId="0" fontId="34" fillId="0" borderId="6" xfId="1925" applyFont="1" applyBorder="1" applyAlignment="1">
      <alignment horizontal="left" vertical="center"/>
    </xf>
    <xf numFmtId="4" fontId="104" fillId="0" borderId="8" xfId="61" applyNumberFormat="1" applyFont="1" applyBorder="1" applyAlignment="1">
      <alignment horizontal="center" vertical="center" wrapText="1"/>
    </xf>
    <xf numFmtId="0" fontId="51" fillId="0" borderId="7" xfId="151" applyFont="1" applyBorder="1" applyAlignment="1">
      <alignment horizontal="left" wrapText="1"/>
    </xf>
    <xf numFmtId="0" fontId="145" fillId="2" borderId="4" xfId="0" applyFont="1" applyFill="1" applyBorder="1" applyAlignment="1">
      <alignment horizontal="left" vertical="center" wrapText="1"/>
    </xf>
    <xf numFmtId="1" fontId="50" fillId="0" borderId="25" xfId="151" applyNumberFormat="1" applyFont="1" applyBorder="1" applyAlignment="1">
      <alignment horizontal="center"/>
    </xf>
    <xf numFmtId="179" fontId="51" fillId="0" borderId="37" xfId="151" applyNumberFormat="1" applyFont="1" applyBorder="1" applyAlignment="1">
      <alignment horizontal="right" vertical="center"/>
    </xf>
    <xf numFmtId="179" fontId="55" fillId="2" borderId="25" xfId="151" applyNumberFormat="1" applyFont="1" applyFill="1" applyBorder="1" applyAlignment="1">
      <alignment horizontal="right" vertical="center"/>
    </xf>
    <xf numFmtId="0" fontId="51" fillId="0" borderId="4" xfId="1932" applyFont="1" applyFill="1" applyBorder="1" applyAlignment="1">
      <alignment wrapText="1"/>
    </xf>
    <xf numFmtId="179" fontId="55" fillId="30" borderId="25" xfId="151" applyNumberFormat="1" applyFont="1" applyFill="1" applyBorder="1"/>
    <xf numFmtId="179" fontId="138" fillId="0" borderId="25" xfId="151" applyNumberFormat="1" applyFont="1" applyBorder="1" applyAlignment="1">
      <alignment horizontal="right" vertical="center"/>
    </xf>
    <xf numFmtId="0" fontId="51" fillId="2" borderId="51" xfId="151" applyFont="1" applyFill="1" applyBorder="1" applyAlignment="1">
      <alignment horizontal="left" wrapText="1"/>
    </xf>
    <xf numFmtId="0" fontId="51" fillId="2" borderId="42" xfId="151" applyFont="1" applyFill="1" applyBorder="1" applyAlignment="1">
      <alignment horizontal="left" wrapText="1"/>
    </xf>
    <xf numFmtId="10" fontId="51" fillId="2" borderId="51" xfId="151" applyNumberFormat="1" applyFont="1" applyFill="1" applyBorder="1" applyAlignment="1">
      <alignment wrapText="1"/>
    </xf>
    <xf numFmtId="0" fontId="37" fillId="2" borderId="58" xfId="151" applyFont="1" applyFill="1" applyBorder="1" applyAlignment="1">
      <alignment horizontal="left"/>
    </xf>
    <xf numFmtId="10" fontId="37" fillId="2" borderId="51" xfId="151" applyNumberFormat="1" applyFont="1" applyFill="1" applyBorder="1"/>
    <xf numFmtId="0" fontId="140" fillId="2" borderId="7" xfId="151" applyFont="1" applyFill="1" applyBorder="1" applyAlignment="1">
      <alignment horizontal="left" vertical="center"/>
    </xf>
    <xf numFmtId="0" fontId="140" fillId="2" borderId="1" xfId="151" applyFont="1" applyFill="1" applyBorder="1" applyAlignment="1">
      <alignment horizontal="left" vertical="center"/>
    </xf>
    <xf numFmtId="179" fontId="57" fillId="30" borderId="36" xfId="151" applyNumberFormat="1" applyFont="1" applyFill="1" applyBorder="1" applyAlignment="1">
      <alignment horizontal="right"/>
    </xf>
    <xf numFmtId="179" fontId="54" fillId="3" borderId="30" xfId="151" applyNumberFormat="1" applyFont="1" applyFill="1" applyBorder="1" applyAlignment="1">
      <alignment horizontal="right"/>
    </xf>
    <xf numFmtId="179" fontId="37" fillId="0" borderId="89" xfId="151" applyNumberFormat="1" applyFont="1" applyFill="1" applyBorder="1" applyAlignment="1">
      <alignment horizontal="right" vertical="center"/>
    </xf>
    <xf numFmtId="179" fontId="54" fillId="3" borderId="33" xfId="151" applyNumberFormat="1" applyFont="1" applyFill="1" applyBorder="1" applyAlignment="1">
      <alignment horizontal="right"/>
    </xf>
    <xf numFmtId="179" fontId="54" fillId="31" borderId="25" xfId="151" applyNumberFormat="1" applyFont="1" applyFill="1" applyBorder="1" applyAlignment="1">
      <alignment horizontal="right" vertical="center"/>
    </xf>
    <xf numFmtId="179" fontId="54" fillId="31" borderId="25" xfId="151" applyNumberFormat="1" applyFont="1" applyFill="1" applyBorder="1" applyAlignment="1">
      <alignment horizontal="right"/>
    </xf>
    <xf numFmtId="0" fontId="9" fillId="0" borderId="0" xfId="1950" applyFill="1"/>
    <xf numFmtId="0" fontId="53" fillId="0" borderId="7" xfId="1" applyFont="1" applyFill="1" applyBorder="1" applyAlignment="1">
      <alignment horizontal="left" vertical="top"/>
    </xf>
    <xf numFmtId="0" fontId="51" fillId="0" borderId="8" xfId="1" applyFont="1" applyFill="1" applyBorder="1" applyAlignment="1"/>
    <xf numFmtId="0" fontId="51" fillId="0" borderId="8" xfId="1" applyFont="1" applyFill="1" applyBorder="1" applyAlignment="1">
      <alignment horizontal="center" vertical="center"/>
    </xf>
    <xf numFmtId="0" fontId="33" fillId="0" borderId="6" xfId="1" applyFont="1" applyFill="1" applyBorder="1" applyAlignment="1"/>
    <xf numFmtId="0" fontId="9" fillId="0" borderId="4" xfId="1950" applyFont="1" applyFill="1" applyBorder="1" applyAlignment="1">
      <alignment wrapText="1"/>
    </xf>
    <xf numFmtId="0" fontId="9" fillId="0" borderId="4" xfId="1950" applyFill="1" applyBorder="1"/>
    <xf numFmtId="0" fontId="9" fillId="0" borderId="4" xfId="1950" applyFill="1" applyBorder="1" applyAlignment="1">
      <alignment horizontal="center" vertical="center"/>
    </xf>
    <xf numFmtId="0" fontId="9" fillId="0" borderId="4" xfId="1950" applyFill="1" applyBorder="1" applyAlignment="1">
      <alignment horizontal="left" vertical="center" wrapText="1"/>
    </xf>
    <xf numFmtId="0" fontId="130" fillId="0" borderId="0" xfId="1950" applyFont="1" applyFill="1"/>
    <xf numFmtId="0" fontId="141" fillId="0" borderId="4" xfId="1950" applyFont="1" applyFill="1" applyBorder="1" applyAlignment="1">
      <alignment vertical="center"/>
    </xf>
    <xf numFmtId="0" fontId="141" fillId="0" borderId="0" xfId="1950" applyFont="1" applyFill="1"/>
    <xf numFmtId="0" fontId="9" fillId="0" borderId="4" xfId="1950" applyFont="1" applyFill="1" applyBorder="1"/>
    <xf numFmtId="0" fontId="55" fillId="2" borderId="4" xfId="1950" applyFont="1" applyFill="1" applyBorder="1" applyAlignment="1">
      <alignment horizontal="left" vertical="center" wrapText="1"/>
    </xf>
    <xf numFmtId="4" fontId="53" fillId="0" borderId="4" xfId="1950" applyNumberFormat="1" applyFont="1" applyFill="1" applyBorder="1" applyAlignment="1">
      <alignment horizontal="center" vertical="center" wrapText="1"/>
    </xf>
    <xf numFmtId="0" fontId="51" fillId="0" borderId="4" xfId="1950" applyFont="1" applyFill="1" applyBorder="1" applyAlignment="1">
      <alignment horizontal="center" vertical="center" wrapText="1"/>
    </xf>
    <xf numFmtId="9" fontId="51" fillId="0" borderId="4" xfId="1950" applyNumberFormat="1" applyFont="1" applyFill="1" applyBorder="1" applyAlignment="1">
      <alignment horizontal="center" vertical="center" wrapText="1"/>
    </xf>
    <xf numFmtId="0" fontId="9" fillId="0" borderId="4" xfId="1950" applyFill="1" applyBorder="1" applyAlignment="1">
      <alignment vertical="center"/>
    </xf>
    <xf numFmtId="0" fontId="9" fillId="0" borderId="4" xfId="1950" applyFont="1" applyFill="1" applyBorder="1" applyAlignment="1">
      <alignment vertical="center"/>
    </xf>
    <xf numFmtId="165" fontId="9" fillId="0" borderId="0" xfId="1950" applyNumberFormat="1" applyFill="1"/>
    <xf numFmtId="0" fontId="37" fillId="2" borderId="4" xfId="1950" applyFont="1" applyFill="1" applyBorder="1" applyAlignment="1">
      <alignment horizontal="left" vertical="center" wrapText="1"/>
    </xf>
    <xf numFmtId="0" fontId="9" fillId="0" borderId="0" xfId="1950" applyFill="1" applyAlignment="1">
      <alignment vertical="center"/>
    </xf>
    <xf numFmtId="0" fontId="33" fillId="31" borderId="4" xfId="1" applyFont="1" applyFill="1" applyBorder="1" applyAlignment="1">
      <alignment vertical="center"/>
    </xf>
    <xf numFmtId="0" fontId="35" fillId="31" borderId="7" xfId="1" applyFont="1" applyFill="1" applyBorder="1"/>
    <xf numFmtId="0" fontId="35" fillId="31" borderId="8" xfId="1" applyFont="1" applyFill="1" applyBorder="1" applyAlignment="1">
      <alignment horizontal="left" vertical="center"/>
    </xf>
    <xf numFmtId="167" fontId="35" fillId="31" borderId="6" xfId="1" applyNumberFormat="1" applyFont="1" applyFill="1" applyBorder="1" applyAlignment="1">
      <alignment vertical="center"/>
    </xf>
    <xf numFmtId="4" fontId="35" fillId="31" borderId="4" xfId="1" applyNumberFormat="1" applyFont="1" applyFill="1" applyBorder="1" applyAlignment="1">
      <alignment horizontal="right" vertical="center"/>
    </xf>
    <xf numFmtId="0" fontId="33" fillId="31" borderId="4" xfId="1" applyFont="1" applyFill="1" applyBorder="1"/>
    <xf numFmtId="4" fontId="35" fillId="31" borderId="4" xfId="1" applyNumberFormat="1" applyFont="1" applyFill="1" applyBorder="1" applyAlignment="1">
      <alignment horizontal="right"/>
    </xf>
    <xf numFmtId="0" fontId="33" fillId="31" borderId="4" xfId="1" applyFont="1" applyFill="1" applyBorder="1" applyAlignment="1">
      <alignment horizontal="center" vertical="center"/>
    </xf>
    <xf numFmtId="0" fontId="37" fillId="31" borderId="8" xfId="1" applyFont="1" applyFill="1" applyBorder="1"/>
    <xf numFmtId="0" fontId="37" fillId="31" borderId="8" xfId="1" applyFont="1" applyFill="1" applyBorder="1" applyAlignment="1">
      <alignment horizontal="center" vertical="center"/>
    </xf>
    <xf numFmtId="0" fontId="35" fillId="31" borderId="8" xfId="1" applyFont="1" applyFill="1" applyBorder="1"/>
    <xf numFmtId="0" fontId="37" fillId="31" borderId="8" xfId="1" applyFont="1" applyFill="1" applyBorder="1" applyAlignment="1">
      <alignment horizontal="right"/>
    </xf>
    <xf numFmtId="4" fontId="55" fillId="31" borderId="4" xfId="1" applyNumberFormat="1" applyFont="1" applyFill="1" applyBorder="1" applyAlignment="1">
      <alignment horizontal="right"/>
    </xf>
    <xf numFmtId="4" fontId="9" fillId="0" borderId="0" xfId="1950" applyNumberFormat="1" applyFill="1"/>
    <xf numFmtId="0" fontId="9" fillId="2" borderId="0" xfId="1950" applyFill="1"/>
    <xf numFmtId="0" fontId="33" fillId="32" borderId="4" xfId="1" applyFont="1" applyFill="1" applyBorder="1"/>
    <xf numFmtId="0" fontId="144" fillId="32" borderId="4" xfId="1" applyFont="1" applyFill="1" applyBorder="1" applyAlignment="1">
      <alignment horizontal="left" vertical="top"/>
    </xf>
    <xf numFmtId="0" fontId="140" fillId="0" borderId="7" xfId="1" applyFont="1" applyFill="1" applyBorder="1" applyAlignment="1">
      <alignment horizontal="center" vertical="center" wrapText="1"/>
    </xf>
    <xf numFmtId="4" fontId="140" fillId="0" borderId="7" xfId="1" applyNumberFormat="1" applyFont="1" applyFill="1" applyBorder="1" applyAlignment="1">
      <alignment horizontal="center" vertical="center"/>
    </xf>
    <xf numFmtId="0" fontId="140" fillId="2" borderId="4" xfId="1" applyFont="1" applyFill="1" applyBorder="1" applyAlignment="1">
      <alignment horizontal="left" vertical="center" wrapText="1" shrinkToFit="1"/>
    </xf>
    <xf numFmtId="0" fontId="0" fillId="0" borderId="4" xfId="0" applyBorder="1" applyAlignment="1">
      <alignment vertical="top" wrapText="1"/>
    </xf>
    <xf numFmtId="4" fontId="135" fillId="2" borderId="7" xfId="1" applyNumberFormat="1" applyFont="1" applyFill="1" applyBorder="1" applyAlignment="1">
      <alignment horizontal="center" vertical="center" wrapText="1"/>
    </xf>
    <xf numFmtId="4" fontId="140" fillId="2" borderId="7" xfId="1" applyNumberFormat="1" applyFont="1" applyFill="1" applyBorder="1" applyAlignment="1">
      <alignment horizontal="center" vertical="center" wrapText="1"/>
    </xf>
    <xf numFmtId="0" fontId="140" fillId="2" borderId="4" xfId="1" applyFont="1" applyFill="1" applyBorder="1" applyAlignment="1">
      <alignment horizontal="left" vertical="center" wrapText="1"/>
    </xf>
    <xf numFmtId="3" fontId="140" fillId="2" borderId="4" xfId="1" applyNumberFormat="1" applyFont="1" applyFill="1" applyBorder="1" applyAlignment="1">
      <alignment horizontal="center" vertical="center" wrapText="1"/>
    </xf>
    <xf numFmtId="0" fontId="140" fillId="2" borderId="4" xfId="0" applyFont="1" applyFill="1" applyBorder="1" applyAlignment="1">
      <alignment horizontal="left" vertical="center" wrapText="1"/>
    </xf>
    <xf numFmtId="2" fontId="146" fillId="2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4" fontId="140" fillId="0" borderId="7" xfId="1" applyNumberFormat="1" applyFont="1" applyFill="1" applyBorder="1" applyAlignment="1">
      <alignment horizontal="center" vertical="center" wrapText="1"/>
    </xf>
    <xf numFmtId="4" fontId="148" fillId="0" borderId="7" xfId="1" applyNumberFormat="1" applyFont="1" applyFill="1" applyBorder="1" applyAlignment="1">
      <alignment horizontal="center" vertical="center" wrapText="1"/>
    </xf>
    <xf numFmtId="4" fontId="148" fillId="2" borderId="7" xfId="1" applyNumberFormat="1" applyFont="1" applyFill="1" applyBorder="1" applyAlignment="1">
      <alignment horizontal="center" vertical="center" wrapText="1"/>
    </xf>
    <xf numFmtId="0" fontId="146" fillId="6" borderId="4" xfId="1" applyFont="1" applyFill="1" applyBorder="1"/>
    <xf numFmtId="0" fontId="146" fillId="6" borderId="4" xfId="1" applyFont="1" applyFill="1" applyBorder="1" applyAlignment="1"/>
    <xf numFmtId="167" fontId="143" fillId="6" borderId="4" xfId="1" applyNumberFormat="1" applyFont="1" applyFill="1" applyBorder="1" applyAlignment="1"/>
    <xf numFmtId="4" fontId="148" fillId="6" borderId="7" xfId="1" applyNumberFormat="1" applyFont="1" applyFill="1" applyBorder="1" applyAlignment="1">
      <alignment horizontal="center" vertical="center" wrapText="1"/>
    </xf>
    <xf numFmtId="0" fontId="146" fillId="6" borderId="4" xfId="1" applyFont="1" applyFill="1" applyBorder="1" applyAlignment="1">
      <alignment horizontal="center" vertical="center"/>
    </xf>
    <xf numFmtId="0" fontId="148" fillId="6" borderId="4" xfId="1" applyFont="1" applyFill="1" applyBorder="1"/>
    <xf numFmtId="0" fontId="122" fillId="6" borderId="4" xfId="1" applyFont="1" applyFill="1" applyBorder="1"/>
    <xf numFmtId="0" fontId="122" fillId="6" borderId="4" xfId="1" applyFont="1" applyFill="1" applyBorder="1" applyAlignment="1">
      <alignment horizontal="center" vertical="center"/>
    </xf>
    <xf numFmtId="0" fontId="151" fillId="6" borderId="4" xfId="1" applyFont="1" applyFill="1" applyBorder="1"/>
    <xf numFmtId="0" fontId="122" fillId="6" borderId="4" xfId="1" applyFont="1" applyFill="1" applyBorder="1" applyAlignment="1">
      <alignment horizontal="right"/>
    </xf>
    <xf numFmtId="180" fontId="37" fillId="0" borderId="7" xfId="1" applyNumberFormat="1" applyFont="1" applyFill="1" applyBorder="1" applyAlignment="1">
      <alignment horizontal="center" vertical="center" wrapText="1"/>
    </xf>
    <xf numFmtId="180" fontId="35" fillId="0" borderId="7" xfId="1" applyNumberFormat="1" applyFont="1" applyFill="1" applyBorder="1" applyAlignment="1">
      <alignment horizontal="center" vertical="center" wrapText="1"/>
    </xf>
    <xf numFmtId="180" fontId="37" fillId="0" borderId="8" xfId="1" applyNumberFormat="1" applyFont="1" applyFill="1" applyBorder="1" applyAlignment="1">
      <alignment horizontal="center" vertical="center" wrapText="1"/>
    </xf>
    <xf numFmtId="180" fontId="35" fillId="0" borderId="8" xfId="1" applyNumberFormat="1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37" fillId="31" borderId="4" xfId="1" applyFont="1" applyFill="1" applyBorder="1" applyAlignment="1">
      <alignment horizontal="center" vertical="center" wrapText="1"/>
    </xf>
    <xf numFmtId="0" fontId="37" fillId="31" borderId="6" xfId="1" applyFont="1" applyFill="1" applyBorder="1" applyAlignment="1">
      <alignment horizontal="center" vertical="center" wrapText="1"/>
    </xf>
    <xf numFmtId="167" fontId="35" fillId="31" borderId="4" xfId="1" applyNumberFormat="1" applyFont="1" applyFill="1" applyBorder="1" applyAlignment="1">
      <alignment horizontal="center" vertical="center" wrapText="1"/>
    </xf>
    <xf numFmtId="180" fontId="35" fillId="31" borderId="7" xfId="1" applyNumberFormat="1" applyFont="1" applyFill="1" applyBorder="1" applyAlignment="1">
      <alignment horizontal="center" vertical="center" wrapText="1"/>
    </xf>
    <xf numFmtId="0" fontId="35" fillId="31" borderId="4" xfId="1" applyFont="1" applyFill="1" applyBorder="1" applyAlignment="1">
      <alignment horizontal="left" vertical="center" wrapText="1" shrinkToFit="1"/>
    </xf>
    <xf numFmtId="0" fontId="37" fillId="31" borderId="4" xfId="1" applyFont="1" applyFill="1" applyBorder="1" applyAlignment="1">
      <alignment horizontal="left" vertical="center" wrapText="1" shrinkToFit="1"/>
    </xf>
    <xf numFmtId="0" fontId="9" fillId="0" borderId="0" xfId="1951" applyFill="1"/>
    <xf numFmtId="0" fontId="37" fillId="0" borderId="4" xfId="1951" applyFont="1" applyFill="1" applyBorder="1" applyAlignment="1">
      <alignment horizontal="center" vertical="center" wrapText="1"/>
    </xf>
    <xf numFmtId="0" fontId="35" fillId="0" borderId="4" xfId="1951" applyFont="1" applyFill="1" applyBorder="1" applyAlignment="1">
      <alignment horizontal="center" vertical="center" wrapText="1"/>
    </xf>
    <xf numFmtId="0" fontId="37" fillId="0" borderId="5" xfId="1951" applyFont="1" applyFill="1" applyBorder="1" applyAlignment="1">
      <alignment horizontal="center" vertical="center" wrapText="1"/>
    </xf>
    <xf numFmtId="0" fontId="37" fillId="0" borderId="5" xfId="1951" applyFont="1" applyFill="1" applyBorder="1" applyAlignment="1">
      <alignment horizontal="left" vertical="center" wrapText="1"/>
    </xf>
    <xf numFmtId="0" fontId="37" fillId="0" borderId="4" xfId="1951" applyFont="1" applyFill="1" applyBorder="1" applyAlignment="1">
      <alignment horizontal="center" vertical="center"/>
    </xf>
    <xf numFmtId="2" fontId="37" fillId="0" borderId="4" xfId="1951" applyNumberFormat="1" applyFont="1" applyFill="1" applyBorder="1" applyAlignment="1">
      <alignment horizontal="center" vertical="center" wrapText="1"/>
    </xf>
    <xf numFmtId="0" fontId="37" fillId="0" borderId="48" xfId="1951" applyFont="1" applyFill="1" applyBorder="1" applyAlignment="1">
      <alignment horizontal="center" vertical="center"/>
    </xf>
    <xf numFmtId="0" fontId="9" fillId="0" borderId="0" xfId="1951" applyFill="1" applyBorder="1"/>
    <xf numFmtId="0" fontId="154" fillId="0" borderId="4" xfId="1951" applyFont="1" applyFill="1" applyBorder="1" applyAlignment="1">
      <alignment vertical="center" wrapText="1"/>
    </xf>
    <xf numFmtId="0" fontId="37" fillId="0" borderId="6" xfId="1951" applyFont="1" applyFill="1" applyBorder="1" applyAlignment="1">
      <alignment vertical="center" wrapText="1"/>
    </xf>
    <xf numFmtId="2" fontId="35" fillId="0" borderId="4" xfId="1951" applyNumberFormat="1" applyFont="1" applyFill="1" applyBorder="1" applyAlignment="1">
      <alignment horizontal="center" vertical="center" wrapText="1"/>
    </xf>
    <xf numFmtId="0" fontId="35" fillId="0" borderId="4" xfId="1951" applyFont="1" applyFill="1" applyBorder="1" applyAlignment="1">
      <alignment horizontal="center" vertical="center"/>
    </xf>
    <xf numFmtId="0" fontId="37" fillId="0" borderId="4" xfId="1951" applyFont="1" applyFill="1" applyBorder="1" applyAlignment="1">
      <alignment vertical="center" wrapText="1"/>
    </xf>
    <xf numFmtId="2" fontId="37" fillId="0" borderId="4" xfId="1951" applyNumberFormat="1" applyFont="1" applyFill="1" applyBorder="1" applyAlignment="1">
      <alignment horizontal="center" vertical="center"/>
    </xf>
    <xf numFmtId="176" fontId="37" fillId="0" borderId="4" xfId="1951" applyNumberFormat="1" applyFont="1" applyFill="1" applyBorder="1" applyAlignment="1">
      <alignment horizontal="center" vertical="center"/>
    </xf>
    <xf numFmtId="1" fontId="35" fillId="0" borderId="4" xfId="1951" applyNumberFormat="1" applyFont="1" applyFill="1" applyBorder="1" applyAlignment="1">
      <alignment horizontal="center" vertical="center"/>
    </xf>
    <xf numFmtId="0" fontId="37" fillId="0" borderId="0" xfId="1951" applyFont="1" applyFill="1" applyBorder="1" applyAlignment="1">
      <alignment vertical="center" wrapText="1"/>
    </xf>
    <xf numFmtId="0" fontId="155" fillId="0" borderId="0" xfId="1951" applyFont="1" applyFill="1" applyAlignment="1">
      <alignment horizontal="center" vertical="center"/>
    </xf>
    <xf numFmtId="0" fontId="155" fillId="0" borderId="0" xfId="1951" applyFont="1" applyFill="1"/>
    <xf numFmtId="0" fontId="37" fillId="0" borderId="11" xfId="1951" applyFont="1" applyFill="1" applyBorder="1" applyAlignment="1">
      <alignment horizontal="center" vertical="center"/>
    </xf>
    <xf numFmtId="0" fontId="37" fillId="0" borderId="5" xfId="1951" applyFont="1" applyFill="1" applyBorder="1" applyAlignment="1">
      <alignment vertical="center" wrapText="1"/>
    </xf>
    <xf numFmtId="0" fontId="37" fillId="0" borderId="5" xfId="1951" applyFont="1" applyFill="1" applyBorder="1" applyAlignment="1">
      <alignment horizontal="center" vertical="center"/>
    </xf>
    <xf numFmtId="0" fontId="37" fillId="0" borderId="11" xfId="1951" applyFont="1" applyFill="1" applyBorder="1" applyAlignment="1">
      <alignment horizontal="right" vertical="center"/>
    </xf>
    <xf numFmtId="0" fontId="37" fillId="0" borderId="11" xfId="1951" applyFont="1" applyFill="1" applyBorder="1" applyAlignment="1">
      <alignment horizontal="center" vertical="center" wrapText="1"/>
    </xf>
    <xf numFmtId="9" fontId="37" fillId="0" borderId="4" xfId="1951" applyNumberFormat="1" applyFont="1" applyFill="1" applyBorder="1" applyAlignment="1">
      <alignment horizontal="center" vertical="center" wrapText="1"/>
    </xf>
    <xf numFmtId="1" fontId="37" fillId="0" borderId="4" xfId="1951" applyNumberFormat="1" applyFont="1" applyFill="1" applyBorder="1" applyAlignment="1">
      <alignment horizontal="center" vertical="center"/>
    </xf>
    <xf numFmtId="0" fontId="35" fillId="0" borderId="6" xfId="1951" applyFont="1" applyFill="1" applyBorder="1" applyAlignment="1">
      <alignment vertical="center"/>
    </xf>
    <xf numFmtId="0" fontId="35" fillId="0" borderId="4" xfId="1951" applyFont="1" applyFill="1" applyBorder="1" applyAlignment="1">
      <alignment vertical="center"/>
    </xf>
    <xf numFmtId="9" fontId="35" fillId="0" borderId="4" xfId="1951" applyNumberFormat="1" applyFont="1" applyFill="1" applyBorder="1" applyAlignment="1">
      <alignment vertical="center"/>
    </xf>
    <xf numFmtId="0" fontId="35" fillId="31" borderId="4" xfId="1951" applyFont="1" applyFill="1" applyBorder="1" applyAlignment="1">
      <alignment horizontal="center" vertical="center"/>
    </xf>
    <xf numFmtId="170" fontId="35" fillId="31" borderId="4" xfId="1926" applyNumberFormat="1" applyFont="1" applyFill="1" applyBorder="1" applyAlignment="1">
      <alignment vertical="center"/>
    </xf>
    <xf numFmtId="0" fontId="106" fillId="31" borderId="0" xfId="1951" applyFont="1" applyFill="1"/>
    <xf numFmtId="0" fontId="9" fillId="31" borderId="0" xfId="1951" applyFill="1"/>
    <xf numFmtId="181" fontId="106" fillId="31" borderId="0" xfId="1951" applyNumberFormat="1" applyFont="1" applyFill="1"/>
    <xf numFmtId="0" fontId="34" fillId="0" borderId="4" xfId="1925" applyBorder="1"/>
    <xf numFmtId="0" fontId="34" fillId="0" borderId="90" xfId="1925" applyFont="1" applyFill="1" applyBorder="1" applyAlignment="1">
      <alignment horizontal="center" vertical="center" wrapText="1"/>
    </xf>
    <xf numFmtId="0" fontId="34" fillId="0" borderId="4" xfId="1952" applyFont="1" applyBorder="1" applyAlignment="1">
      <alignment horizontal="center" vertical="center" wrapText="1"/>
    </xf>
    <xf numFmtId="4" fontId="34" fillId="0" borderId="72" xfId="1925" applyNumberFormat="1" applyFont="1" applyFill="1" applyBorder="1" applyAlignment="1">
      <alignment horizontal="center" vertical="center" wrapText="1"/>
    </xf>
    <xf numFmtId="4" fontId="34" fillId="2" borderId="70" xfId="1925" applyNumberFormat="1" applyFont="1" applyFill="1" applyBorder="1" applyAlignment="1">
      <alignment horizontal="center" vertical="center" wrapText="1"/>
    </xf>
    <xf numFmtId="0" fontId="34" fillId="0" borderId="4" xfId="1925" applyBorder="1" applyAlignment="1">
      <alignment horizontal="left" vertical="center"/>
    </xf>
    <xf numFmtId="0" fontId="34" fillId="0" borderId="4" xfId="1952" applyFont="1" applyFill="1" applyBorder="1" applyAlignment="1">
      <alignment horizontal="center" vertical="center" wrapText="1"/>
    </xf>
    <xf numFmtId="0" fontId="34" fillId="0" borderId="11" xfId="1952" applyFont="1" applyFill="1" applyBorder="1" applyAlignment="1">
      <alignment horizontal="center" vertical="center" wrapText="1"/>
    </xf>
    <xf numFmtId="4" fontId="34" fillId="0" borderId="92" xfId="1925" applyNumberFormat="1" applyFont="1" applyFill="1" applyBorder="1" applyAlignment="1">
      <alignment horizontal="center" vertical="center" wrapText="1"/>
    </xf>
    <xf numFmtId="4" fontId="34" fillId="0" borderId="7" xfId="1925" applyNumberFormat="1" applyFont="1" applyFill="1" applyBorder="1" applyAlignment="1">
      <alignment horizontal="center" vertical="center" wrapText="1"/>
    </xf>
    <xf numFmtId="0" fontId="9" fillId="0" borderId="4" xfId="1952" applyFont="1" applyBorder="1" applyAlignment="1">
      <alignment horizontal="center" vertical="center" wrapText="1"/>
    </xf>
    <xf numFmtId="4" fontId="34" fillId="0" borderId="93" xfId="1925" applyNumberFormat="1" applyFont="1" applyFill="1" applyBorder="1" applyAlignment="1">
      <alignment horizontal="center" vertical="center" wrapText="1"/>
    </xf>
    <xf numFmtId="4" fontId="161" fillId="0" borderId="72" xfId="1925" applyNumberFormat="1" applyFont="1" applyFill="1" applyBorder="1" applyAlignment="1">
      <alignment horizontal="center" vertical="center" wrapText="1"/>
    </xf>
    <xf numFmtId="4" fontId="139" fillId="0" borderId="7" xfId="1925" applyNumberFormat="1" applyFont="1" applyFill="1" applyBorder="1" applyAlignment="1">
      <alignment horizontal="center" vertical="center" wrapText="1"/>
    </xf>
    <xf numFmtId="0" fontId="162" fillId="0" borderId="9" xfId="1952" applyFont="1" applyBorder="1" applyAlignment="1">
      <alignment vertical="top" wrapText="1"/>
    </xf>
    <xf numFmtId="4" fontId="58" fillId="0" borderId="72" xfId="1925" applyNumberFormat="1" applyFont="1" applyFill="1" applyBorder="1" applyAlignment="1">
      <alignment horizontal="center" vertical="center" wrapText="1"/>
    </xf>
    <xf numFmtId="4" fontId="58" fillId="0" borderId="7" xfId="1925" applyNumberFormat="1" applyFont="1" applyBorder="1" applyAlignment="1">
      <alignment horizontal="center" vertical="center" wrapText="1"/>
    </xf>
    <xf numFmtId="2" fontId="34" fillId="0" borderId="72" xfId="1925" applyNumberFormat="1" applyFont="1" applyFill="1" applyBorder="1" applyAlignment="1">
      <alignment horizontal="center" vertical="center" wrapText="1"/>
    </xf>
    <xf numFmtId="2" fontId="56" fillId="0" borderId="72" xfId="1925" applyNumberFormat="1" applyFont="1" applyFill="1" applyBorder="1" applyAlignment="1">
      <alignment horizontal="center" vertical="center" wrapText="1"/>
    </xf>
    <xf numFmtId="2" fontId="34" fillId="2" borderId="70" xfId="1925" applyNumberFormat="1" applyFont="1" applyFill="1" applyBorder="1" applyAlignment="1">
      <alignment horizontal="center" vertical="center" wrapText="1"/>
    </xf>
    <xf numFmtId="2" fontId="161" fillId="0" borderId="92" xfId="1925" applyNumberFormat="1" applyFont="1" applyFill="1" applyBorder="1" applyAlignment="1">
      <alignment horizontal="center" vertical="center" wrapText="1"/>
    </xf>
    <xf numFmtId="2" fontId="161" fillId="0" borderId="7" xfId="1925" applyNumberFormat="1" applyFont="1" applyFill="1" applyBorder="1" applyAlignment="1">
      <alignment horizontal="center" vertical="center" wrapText="1"/>
    </xf>
    <xf numFmtId="0" fontId="163" fillId="0" borderId="4" xfId="1952" applyFont="1" applyBorder="1" applyAlignment="1">
      <alignment horizontal="center" wrapText="1"/>
    </xf>
    <xf numFmtId="0" fontId="56" fillId="0" borderId="10" xfId="1925" applyFont="1" applyFill="1" applyBorder="1" applyAlignment="1">
      <alignment horizontal="center" vertical="top" wrapText="1"/>
    </xf>
    <xf numFmtId="0" fontId="163" fillId="0" borderId="10" xfId="1952" applyFont="1" applyBorder="1" applyAlignment="1">
      <alignment horizontal="center" vertical="center" wrapText="1"/>
    </xf>
    <xf numFmtId="2" fontId="33" fillId="0" borderId="10" xfId="1925" applyNumberFormat="1" applyFont="1" applyFill="1" applyBorder="1" applyAlignment="1">
      <alignment horizontal="center" vertical="center" wrapText="1"/>
    </xf>
    <xf numFmtId="0" fontId="39" fillId="31" borderId="0" xfId="1925" applyFont="1" applyFill="1" applyBorder="1" applyAlignment="1">
      <alignment horizontal="center" vertical="center" wrapText="1"/>
    </xf>
    <xf numFmtId="0" fontId="159" fillId="31" borderId="1" xfId="1925" applyFont="1" applyFill="1" applyBorder="1" applyAlignment="1">
      <alignment horizontal="center" vertical="center" wrapText="1"/>
    </xf>
    <xf numFmtId="0" fontId="34" fillId="31" borderId="2" xfId="1925" applyFont="1" applyFill="1" applyBorder="1" applyAlignment="1">
      <alignment horizontal="center" vertical="center" wrapText="1"/>
    </xf>
    <xf numFmtId="0" fontId="39" fillId="31" borderId="2" xfId="1925" applyFont="1" applyFill="1" applyBorder="1" applyAlignment="1">
      <alignment horizontal="center" vertical="center" wrapText="1"/>
    </xf>
    <xf numFmtId="0" fontId="39" fillId="31" borderId="3" xfId="1925" applyFont="1" applyFill="1" applyBorder="1" applyAlignment="1">
      <alignment horizontal="center" vertical="center" wrapText="1"/>
    </xf>
    <xf numFmtId="2" fontId="52" fillId="31" borderId="1" xfId="1925" applyNumberFormat="1" applyFont="1" applyFill="1" applyBorder="1" applyAlignment="1">
      <alignment horizontal="center" vertical="center" wrapText="1"/>
    </xf>
    <xf numFmtId="9" fontId="158" fillId="31" borderId="8" xfId="1925" applyNumberFormat="1" applyFont="1" applyFill="1" applyBorder="1" applyAlignment="1">
      <alignment horizontal="left" vertical="center" wrapText="1"/>
    </xf>
    <xf numFmtId="0" fontId="158" fillId="31" borderId="8" xfId="1925" applyFont="1" applyFill="1" applyBorder="1" applyAlignment="1">
      <alignment horizontal="left" vertical="center" wrapText="1"/>
    </xf>
    <xf numFmtId="2" fontId="158" fillId="31" borderId="7" xfId="1925" applyNumberFormat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vertical="center"/>
    </xf>
    <xf numFmtId="0" fontId="154" fillId="2" borderId="94" xfId="61" applyFont="1" applyFill="1" applyBorder="1" applyAlignment="1">
      <alignment vertical="top" wrapText="1"/>
    </xf>
    <xf numFmtId="0" fontId="45" fillId="0" borderId="4" xfId="61" applyBorder="1"/>
    <xf numFmtId="0" fontId="154" fillId="0" borderId="88" xfId="61" applyFont="1" applyFill="1" applyBorder="1" applyAlignment="1">
      <alignment horizontal="right" vertical="top"/>
    </xf>
    <xf numFmtId="2" fontId="154" fillId="0" borderId="5" xfId="61" applyNumberFormat="1" applyFont="1" applyFill="1" applyBorder="1" applyAlignment="1">
      <alignment horizontal="center" vertical="center"/>
    </xf>
    <xf numFmtId="4" fontId="166" fillId="2" borderId="4" xfId="61" applyNumberFormat="1" applyFont="1" applyFill="1" applyBorder="1" applyAlignment="1">
      <alignment horizontal="center" vertical="center"/>
    </xf>
    <xf numFmtId="0" fontId="154" fillId="2" borderId="8" xfId="61" applyFont="1" applyFill="1" applyBorder="1" applyAlignment="1">
      <alignment vertical="top" wrapText="1"/>
    </xf>
    <xf numFmtId="0" fontId="154" fillId="2" borderId="0" xfId="61" applyFont="1" applyFill="1" applyAlignment="1">
      <alignment horizontal="center" vertical="center" wrapText="1"/>
    </xf>
    <xf numFmtId="0" fontId="166" fillId="6" borderId="4" xfId="61" applyFont="1" applyFill="1" applyBorder="1" applyAlignment="1">
      <alignment horizontal="center"/>
    </xf>
    <xf numFmtId="0" fontId="154" fillId="6" borderId="4" xfId="61" applyFont="1" applyFill="1" applyBorder="1"/>
    <xf numFmtId="0" fontId="166" fillId="6" borderId="4" xfId="61" applyFont="1" applyFill="1" applyBorder="1"/>
    <xf numFmtId="4" fontId="166" fillId="6" borderId="4" xfId="61" applyNumberFormat="1" applyFont="1" applyFill="1" applyBorder="1" applyAlignment="1">
      <alignment horizontal="center" vertical="center"/>
    </xf>
    <xf numFmtId="9" fontId="37" fillId="6" borderId="0" xfId="1" applyNumberFormat="1" applyFont="1" applyFill="1" applyBorder="1" applyAlignment="1">
      <alignment vertical="center"/>
    </xf>
    <xf numFmtId="9" fontId="35" fillId="6" borderId="0" xfId="1" applyNumberFormat="1" applyFont="1" applyFill="1" applyBorder="1" applyAlignment="1">
      <alignment horizontal="left"/>
    </xf>
    <xf numFmtId="0" fontId="154" fillId="6" borderId="0" xfId="61" applyFont="1" applyFill="1"/>
    <xf numFmtId="4" fontId="166" fillId="6" borderId="0" xfId="61" applyNumberFormat="1" applyFont="1" applyFill="1" applyAlignment="1">
      <alignment horizontal="center"/>
    </xf>
    <xf numFmtId="0" fontId="37" fillId="0" borderId="0" xfId="1953" applyFont="1"/>
    <xf numFmtId="0" fontId="37" fillId="0" borderId="0" xfId="1953" applyFont="1" applyAlignment="1">
      <alignment horizontal="right"/>
    </xf>
    <xf numFmtId="0" fontId="9" fillId="0" borderId="0" xfId="1953"/>
    <xf numFmtId="0" fontId="37" fillId="0" borderId="0" xfId="1953" applyFont="1" applyBorder="1"/>
    <xf numFmtId="0" fontId="35" fillId="0" borderId="0" xfId="1953" applyFont="1" applyBorder="1" applyAlignment="1">
      <alignment horizontal="center"/>
    </xf>
    <xf numFmtId="0" fontId="37" fillId="0" borderId="0" xfId="1953" applyFont="1" applyBorder="1" applyAlignment="1">
      <alignment horizontal="right"/>
    </xf>
    <xf numFmtId="0" fontId="9" fillId="0" borderId="0" xfId="1953" applyBorder="1"/>
    <xf numFmtId="0" fontId="9" fillId="0" borderId="0" xfId="1953" applyBorder="1" applyAlignment="1">
      <alignment horizontal="left" vertical="center" wrapText="1"/>
    </xf>
    <xf numFmtId="0" fontId="9" fillId="0" borderId="0" xfId="1953" applyBorder="1" applyAlignment="1">
      <alignment wrapText="1"/>
    </xf>
    <xf numFmtId="0" fontId="35" fillId="0" borderId="10" xfId="1953" applyFont="1" applyBorder="1" applyAlignment="1">
      <alignment horizontal="center"/>
    </xf>
    <xf numFmtId="0" fontId="140" fillId="0" borderId="4" xfId="1953" applyFont="1" applyFill="1" applyBorder="1" applyAlignment="1">
      <alignment horizontal="center" vertical="center" wrapText="1"/>
    </xf>
    <xf numFmtId="0" fontId="140" fillId="0" borderId="7" xfId="1953" applyFont="1" applyFill="1" applyBorder="1" applyAlignment="1">
      <alignment horizontal="center" vertical="center" wrapText="1"/>
    </xf>
    <xf numFmtId="0" fontId="140" fillId="0" borderId="4" xfId="1953" applyFont="1" applyFill="1" applyBorder="1" applyAlignment="1">
      <alignment horizontal="center" vertical="center"/>
    </xf>
    <xf numFmtId="0" fontId="140" fillId="0" borderId="5" xfId="1953" applyFont="1" applyFill="1" applyBorder="1" applyAlignment="1">
      <alignment horizontal="center" vertical="center" wrapText="1"/>
    </xf>
    <xf numFmtId="0" fontId="140" fillId="0" borderId="7" xfId="1953" applyFont="1" applyFill="1" applyBorder="1" applyAlignment="1">
      <alignment horizontal="center" vertical="center"/>
    </xf>
    <xf numFmtId="0" fontId="140" fillId="0" borderId="11" xfId="1953" applyFont="1" applyFill="1" applyBorder="1" applyAlignment="1">
      <alignment horizontal="center" vertical="center" wrapText="1"/>
    </xf>
    <xf numFmtId="0" fontId="140" fillId="0" borderId="4" xfId="1953" applyFont="1" applyFill="1" applyBorder="1" applyAlignment="1">
      <alignment horizontal="left" vertical="center" wrapText="1"/>
    </xf>
    <xf numFmtId="4" fontId="140" fillId="0" borderId="11" xfId="1953" applyNumberFormat="1" applyFont="1" applyFill="1" applyBorder="1" applyAlignment="1">
      <alignment horizontal="center" vertical="center" wrapText="1"/>
    </xf>
    <xf numFmtId="4" fontId="140" fillId="0" borderId="4" xfId="1953" applyNumberFormat="1" applyFont="1" applyFill="1" applyBorder="1" applyAlignment="1">
      <alignment horizontal="center" vertical="center"/>
    </xf>
    <xf numFmtId="0" fontId="105" fillId="0" borderId="0" xfId="1953" applyFont="1"/>
    <xf numFmtId="0" fontId="140" fillId="6" borderId="4" xfId="1953" applyFont="1" applyFill="1" applyBorder="1" applyAlignment="1">
      <alignment horizontal="center" vertical="center"/>
    </xf>
    <xf numFmtId="4" fontId="140" fillId="6" borderId="4" xfId="1953" applyNumberFormat="1" applyFont="1" applyFill="1" applyBorder="1" applyAlignment="1">
      <alignment horizontal="center" vertical="center"/>
    </xf>
    <xf numFmtId="4" fontId="148" fillId="6" borderId="4" xfId="1953" applyNumberFormat="1" applyFont="1" applyFill="1" applyBorder="1" applyAlignment="1">
      <alignment horizontal="center" vertical="center"/>
    </xf>
    <xf numFmtId="0" fontId="168" fillId="0" borderId="0" xfId="1953" applyFont="1"/>
    <xf numFmtId="0" fontId="37" fillId="0" borderId="0" xfId="1953" applyFont="1" applyFill="1" applyBorder="1" applyAlignment="1">
      <alignment vertical="center" wrapText="1"/>
    </xf>
    <xf numFmtId="0" fontId="35" fillId="0" borderId="0" xfId="1953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181" fontId="0" fillId="0" borderId="4" xfId="0" applyNumberFormat="1" applyFill="1" applyBorder="1" applyAlignment="1">
      <alignment horizontal="center" vertical="center"/>
    </xf>
    <xf numFmtId="181" fontId="106" fillId="0" borderId="4" xfId="0" applyNumberFormat="1" applyFont="1" applyBorder="1" applyAlignment="1">
      <alignment horizontal="center" vertical="center"/>
    </xf>
    <xf numFmtId="4" fontId="140" fillId="2" borderId="7" xfId="1" applyNumberFormat="1" applyFont="1" applyFill="1" applyBorder="1" applyAlignment="1">
      <alignment horizontal="center" vertical="center"/>
    </xf>
    <xf numFmtId="0" fontId="52" fillId="0" borderId="0" xfId="1" applyFont="1" applyFill="1" applyAlignment="1">
      <alignment vertical="center" wrapText="1"/>
    </xf>
    <xf numFmtId="0" fontId="109" fillId="0" borderId="11" xfId="1" applyFont="1" applyFill="1" applyBorder="1" applyAlignment="1">
      <alignment vertical="center"/>
    </xf>
    <xf numFmtId="49" fontId="109" fillId="2" borderId="4" xfId="63" applyNumberFormat="1" applyFont="1" applyFill="1" applyBorder="1" applyAlignment="1">
      <alignment horizontal="left" vertical="center" wrapText="1"/>
    </xf>
    <xf numFmtId="3" fontId="171" fillId="0" borderId="4" xfId="0" applyNumberFormat="1" applyFont="1" applyBorder="1" applyAlignment="1">
      <alignment horizontal="center" vertical="center"/>
    </xf>
    <xf numFmtId="174" fontId="171" fillId="0" borderId="4" xfId="0" applyNumberFormat="1" applyFont="1" applyBorder="1" applyAlignment="1">
      <alignment horizontal="center" vertical="center"/>
    </xf>
    <xf numFmtId="178" fontId="171" fillId="0" borderId="4" xfId="0" applyNumberFormat="1" applyFont="1" applyBorder="1" applyAlignment="1">
      <alignment horizontal="center" vertical="center"/>
    </xf>
    <xf numFmtId="3" fontId="112" fillId="0" borderId="4" xfId="0" applyNumberFormat="1" applyFont="1" applyBorder="1" applyAlignment="1">
      <alignment horizontal="center" vertical="center"/>
    </xf>
    <xf numFmtId="0" fontId="172" fillId="0" borderId="0" xfId="0" applyFont="1"/>
    <xf numFmtId="0" fontId="112" fillId="0" borderId="4" xfId="0" applyFont="1" applyBorder="1" applyAlignment="1">
      <alignment horizontal="left" wrapText="1"/>
    </xf>
    <xf numFmtId="165" fontId="0" fillId="0" borderId="4" xfId="99" applyFont="1" applyBorder="1"/>
    <xf numFmtId="165" fontId="0" fillId="0" borderId="4" xfId="99" applyFont="1" applyFill="1" applyBorder="1"/>
    <xf numFmtId="165" fontId="106" fillId="0" borderId="4" xfId="0" applyNumberFormat="1" applyFont="1" applyBorder="1"/>
    <xf numFmtId="0" fontId="109" fillId="0" borderId="4" xfId="63" applyFont="1" applyBorder="1" applyAlignment="1">
      <alignment wrapText="1"/>
    </xf>
    <xf numFmtId="0" fontId="65" fillId="0" borderId="4" xfId="0" applyFont="1" applyBorder="1"/>
    <xf numFmtId="0" fontId="34" fillId="0" borderId="0" xfId="1928" applyFont="1" applyBorder="1" applyAlignment="1">
      <alignment horizontal="left" vertical="top" wrapText="1"/>
    </xf>
    <xf numFmtId="3" fontId="65" fillId="0" borderId="4" xfId="0" applyNumberFormat="1" applyFont="1" applyFill="1" applyBorder="1" applyAlignment="1">
      <alignment horizontal="center" vertical="center"/>
    </xf>
    <xf numFmtId="0" fontId="33" fillId="0" borderId="0" xfId="1959" applyFont="1" applyAlignment="1">
      <alignment horizontal="right"/>
    </xf>
    <xf numFmtId="0" fontId="61" fillId="0" borderId="0" xfId="1959" applyFont="1"/>
    <xf numFmtId="0" fontId="61" fillId="0" borderId="10" xfId="1959" applyFont="1" applyBorder="1"/>
    <xf numFmtId="0" fontId="34" fillId="0" borderId="0" xfId="1959" applyFont="1" applyAlignment="1"/>
    <xf numFmtId="0" fontId="34" fillId="0" borderId="0" xfId="1959" applyFont="1"/>
    <xf numFmtId="0" fontId="121" fillId="0" borderId="0" xfId="1959" applyFont="1" applyAlignment="1">
      <alignment vertical="top"/>
    </xf>
    <xf numFmtId="0" fontId="34" fillId="0" borderId="0" xfId="1959" applyFont="1" applyAlignment="1">
      <alignment vertical="top"/>
    </xf>
    <xf numFmtId="0" fontId="33" fillId="0" borderId="0" xfId="1959" applyFont="1"/>
    <xf numFmtId="0" fontId="61" fillId="0" borderId="0" xfId="1959" applyFont="1" applyBorder="1"/>
    <xf numFmtId="0" fontId="34" fillId="0" borderId="0" xfId="1959" applyFont="1" applyAlignment="1">
      <alignment horizontal="left" indent="1"/>
    </xf>
    <xf numFmtId="0" fontId="122" fillId="0" borderId="4" xfId="1959" applyFont="1" applyBorder="1" applyAlignment="1">
      <alignment horizontal="center" vertical="center" wrapText="1"/>
    </xf>
    <xf numFmtId="0" fontId="122" fillId="0" borderId="7" xfId="1959" applyFont="1" applyBorder="1" applyAlignment="1">
      <alignment horizontal="center" vertical="center" wrapText="1"/>
    </xf>
    <xf numFmtId="0" fontId="33" fillId="0" borderId="5" xfId="1959" applyFont="1" applyBorder="1" applyAlignment="1">
      <alignment vertical="top" wrapText="1"/>
    </xf>
    <xf numFmtId="0" fontId="34" fillId="0" borderId="5" xfId="1959" applyFont="1" applyBorder="1" applyAlignment="1">
      <alignment horizontal="center" vertical="top" wrapText="1"/>
    </xf>
    <xf numFmtId="0" fontId="34" fillId="0" borderId="5" xfId="1959" applyNumberFormat="1" applyFont="1" applyBorder="1" applyAlignment="1">
      <alignment horizontal="right" vertical="top" wrapText="1"/>
    </xf>
    <xf numFmtId="0" fontId="126" fillId="0" borderId="9" xfId="1959" applyFont="1" applyBorder="1" applyAlignment="1">
      <alignment vertical="top" wrapText="1"/>
    </xf>
    <xf numFmtId="0" fontId="127" fillId="0" borderId="9" xfId="1959" applyFont="1" applyBorder="1" applyAlignment="1">
      <alignment horizontal="center" vertical="top" wrapText="1"/>
    </xf>
    <xf numFmtId="0" fontId="127" fillId="0" borderId="9" xfId="1959" applyNumberFormat="1" applyFont="1" applyBorder="1" applyAlignment="1">
      <alignment horizontal="right" vertical="top" wrapText="1"/>
    </xf>
    <xf numFmtId="0" fontId="56" fillId="0" borderId="5" xfId="1959" applyNumberFormat="1" applyFont="1" applyBorder="1" applyAlignment="1">
      <alignment horizontal="right" vertical="top" wrapText="1"/>
    </xf>
    <xf numFmtId="0" fontId="33" fillId="0" borderId="4" xfId="1959" applyFont="1" applyBorder="1" applyAlignment="1">
      <alignment vertical="top" wrapText="1"/>
    </xf>
    <xf numFmtId="0" fontId="33" fillId="0" borderId="0" xfId="1959" applyFont="1" applyAlignment="1">
      <alignment vertical="top" wrapText="1"/>
    </xf>
    <xf numFmtId="0" fontId="34" fillId="0" borderId="0" xfId="1959" applyFont="1" applyAlignment="1">
      <alignment horizontal="left" vertical="top" wrapText="1"/>
    </xf>
    <xf numFmtId="0" fontId="34" fillId="0" borderId="0" xfId="1959" applyFont="1" applyAlignment="1">
      <alignment horizontal="center" vertical="top" wrapText="1"/>
    </xf>
    <xf numFmtId="0" fontId="34" fillId="0" borderId="0" xfId="1959" applyNumberFormat="1" applyFont="1" applyAlignment="1">
      <alignment horizontal="right" vertical="top" wrapText="1"/>
    </xf>
    <xf numFmtId="9" fontId="35" fillId="0" borderId="7" xfId="1" applyNumberFormat="1" applyFont="1" applyBorder="1" applyAlignment="1">
      <alignment horizontal="left"/>
    </xf>
    <xf numFmtId="9" fontId="35" fillId="0" borderId="8" xfId="1" applyNumberFormat="1" applyFont="1" applyBorder="1" applyAlignment="1">
      <alignment horizontal="left"/>
    </xf>
    <xf numFmtId="9" fontId="35" fillId="0" borderId="6" xfId="1" applyNumberFormat="1" applyFont="1" applyBorder="1" applyAlignment="1">
      <alignment horizontal="left"/>
    </xf>
    <xf numFmtId="0" fontId="57" fillId="2" borderId="0" xfId="1" applyFont="1" applyFill="1" applyAlignment="1">
      <alignment horizontal="center" vertical="center" wrapText="1"/>
    </xf>
    <xf numFmtId="0" fontId="51" fillId="0" borderId="0" xfId="1" applyFont="1" applyFill="1" applyAlignment="1"/>
    <xf numFmtId="0" fontId="33" fillId="0" borderId="0" xfId="1" applyFont="1" applyFill="1" applyAlignment="1"/>
    <xf numFmtId="0" fontId="51" fillId="0" borderId="14" xfId="1" applyFont="1" applyFill="1" applyBorder="1" applyAlignment="1">
      <alignment vertical="center"/>
    </xf>
    <xf numFmtId="0" fontId="33" fillId="0" borderId="14" xfId="1" applyFont="1" applyFill="1" applyBorder="1" applyAlignment="1">
      <alignment vertical="center"/>
    </xf>
    <xf numFmtId="0" fontId="50" fillId="0" borderId="4" xfId="1" applyFont="1" applyBorder="1" applyAlignment="1">
      <alignment horizontal="center" vertical="center" wrapText="1"/>
    </xf>
    <xf numFmtId="0" fontId="52" fillId="0" borderId="4" xfId="1" applyFont="1" applyBorder="1" applyAlignment="1">
      <alignment horizontal="center" vertical="center" wrapText="1"/>
    </xf>
    <xf numFmtId="0" fontId="54" fillId="0" borderId="7" xfId="1" applyFont="1" applyBorder="1" applyAlignment="1">
      <alignment horizontal="center"/>
    </xf>
    <xf numFmtId="0" fontId="54" fillId="0" borderId="8" xfId="1" applyFont="1" applyBorder="1" applyAlignment="1">
      <alignment horizontal="center"/>
    </xf>
    <xf numFmtId="0" fontId="54" fillId="0" borderId="6" xfId="1" applyFont="1" applyBorder="1" applyAlignment="1">
      <alignment horizontal="center"/>
    </xf>
    <xf numFmtId="0" fontId="35" fillId="0" borderId="7" xfId="1" applyFont="1" applyFill="1" applyBorder="1" applyAlignment="1">
      <alignment horizontal="left" vertical="center" wrapText="1"/>
    </xf>
    <xf numFmtId="0" fontId="35" fillId="0" borderId="8" xfId="1" applyFont="1" applyFill="1" applyBorder="1" applyAlignment="1">
      <alignment horizontal="left" vertical="center" wrapText="1"/>
    </xf>
    <xf numFmtId="0" fontId="35" fillId="0" borderId="6" xfId="1" applyFont="1" applyFill="1" applyBorder="1" applyAlignment="1">
      <alignment horizontal="left" vertical="center" wrapText="1"/>
    </xf>
    <xf numFmtId="0" fontId="109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top" wrapText="1"/>
    </xf>
    <xf numFmtId="0" fontId="109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wrapText="1"/>
    </xf>
    <xf numFmtId="0" fontId="65" fillId="0" borderId="0" xfId="0" applyFont="1" applyBorder="1" applyAlignment="1">
      <alignment vertical="center" wrapText="1"/>
    </xf>
    <xf numFmtId="49" fontId="65" fillId="0" borderId="0" xfId="0" applyNumberFormat="1" applyFont="1" applyFill="1" applyBorder="1" applyAlignment="1">
      <alignment horizontal="justify" vertical="center" wrapText="1"/>
    </xf>
    <xf numFmtId="0" fontId="109" fillId="0" borderId="0" xfId="0" applyFont="1" applyBorder="1" applyAlignment="1">
      <alignment horizontal="left" vertical="center" wrapText="1"/>
    </xf>
    <xf numFmtId="0" fontId="108" fillId="0" borderId="0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108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top" wrapText="1"/>
    </xf>
    <xf numFmtId="0" fontId="54" fillId="0" borderId="0" xfId="63" applyFont="1" applyAlignment="1">
      <alignment horizontal="center"/>
    </xf>
    <xf numFmtId="0" fontId="112" fillId="0" borderId="2" xfId="63" applyFont="1" applyBorder="1" applyAlignment="1">
      <alignment horizontal="center"/>
    </xf>
    <xf numFmtId="0" fontId="54" fillId="0" borderId="0" xfId="63" applyFont="1" applyAlignment="1">
      <alignment horizontal="left" vertical="center" wrapText="1"/>
    </xf>
    <xf numFmtId="0" fontId="54" fillId="0" borderId="0" xfId="63" applyFont="1" applyFill="1" applyAlignment="1">
      <alignment horizontal="left" vertical="center" wrapText="1"/>
    </xf>
    <xf numFmtId="49" fontId="109" fillId="0" borderId="0" xfId="63" applyNumberFormat="1" applyFont="1" applyAlignment="1">
      <alignment horizontal="left" vertical="center" wrapText="1"/>
    </xf>
    <xf numFmtId="49" fontId="109" fillId="0" borderId="0" xfId="63" applyNumberFormat="1" applyFont="1" applyAlignment="1">
      <alignment horizontal="left" wrapText="1"/>
    </xf>
    <xf numFmtId="0" fontId="54" fillId="0" borderId="0" xfId="63" applyFont="1" applyAlignment="1">
      <alignment horizontal="left" wrapText="1"/>
    </xf>
    <xf numFmtId="49" fontId="102" fillId="2" borderId="0" xfId="63" applyNumberFormat="1" applyFont="1" applyFill="1" applyBorder="1" applyAlignment="1">
      <alignment horizontal="left" vertical="center" wrapText="1"/>
    </xf>
    <xf numFmtId="0" fontId="108" fillId="0" borderId="0" xfId="0" applyFont="1" applyAlignment="1">
      <alignment horizontal="center" vertical="center"/>
    </xf>
    <xf numFmtId="0" fontId="108" fillId="0" borderId="0" xfId="0" quotePrefix="1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65" fillId="6" borderId="4" xfId="0" applyFont="1" applyFill="1" applyBorder="1" applyAlignment="1">
      <alignment horizontal="center" vertical="center" wrapText="1"/>
    </xf>
    <xf numFmtId="0" fontId="65" fillId="6" borderId="5" xfId="0" applyFont="1" applyFill="1" applyBorder="1" applyAlignment="1">
      <alignment horizontal="center" vertical="center" wrapText="1"/>
    </xf>
    <xf numFmtId="0" fontId="65" fillId="6" borderId="9" xfId="0" applyFont="1" applyFill="1" applyBorder="1" applyAlignment="1">
      <alignment horizontal="center" vertical="center" wrapText="1"/>
    </xf>
    <xf numFmtId="0" fontId="65" fillId="6" borderId="11" xfId="0" applyFont="1" applyFill="1" applyBorder="1" applyAlignment="1">
      <alignment horizontal="center" vertical="center" wrapText="1"/>
    </xf>
    <xf numFmtId="0" fontId="65" fillId="6" borderId="1" xfId="0" applyFont="1" applyFill="1" applyBorder="1" applyAlignment="1">
      <alignment horizontal="center" vertical="center" wrapText="1"/>
    </xf>
    <xf numFmtId="0" fontId="65" fillId="6" borderId="2" xfId="0" applyFont="1" applyFill="1" applyBorder="1" applyAlignment="1">
      <alignment horizontal="center" vertical="center" wrapText="1"/>
    </xf>
    <xf numFmtId="0" fontId="65" fillId="6" borderId="3" xfId="0" applyFont="1" applyFill="1" applyBorder="1" applyAlignment="1">
      <alignment horizontal="center" vertical="center" wrapText="1"/>
    </xf>
    <xf numFmtId="0" fontId="65" fillId="6" borderId="15" xfId="0" applyFont="1" applyFill="1" applyBorder="1" applyAlignment="1">
      <alignment horizontal="center" vertical="center" wrapText="1"/>
    </xf>
    <xf numFmtId="0" fontId="65" fillId="6" borderId="10" xfId="0" applyFont="1" applyFill="1" applyBorder="1" applyAlignment="1">
      <alignment horizontal="center" vertical="center" wrapText="1"/>
    </xf>
    <xf numFmtId="0" fontId="65" fillId="6" borderId="13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 vertical="center" wrapText="1"/>
    </xf>
    <xf numFmtId="0" fontId="105" fillId="0" borderId="0" xfId="0" applyFont="1" applyAlignment="1">
      <alignment horizontal="center"/>
    </xf>
    <xf numFmtId="0" fontId="109" fillId="0" borderId="0" xfId="0" applyFont="1" applyAlignment="1">
      <alignment horizontal="left" wrapText="1"/>
    </xf>
    <xf numFmtId="0" fontId="107" fillId="0" borderId="0" xfId="0" applyFont="1" applyAlignment="1">
      <alignment horizontal="left" wrapText="1"/>
    </xf>
    <xf numFmtId="0" fontId="111" fillId="0" borderId="0" xfId="0" applyFont="1" applyAlignment="1">
      <alignment horizontal="left" vertical="center" wrapText="1"/>
    </xf>
    <xf numFmtId="0" fontId="109" fillId="4" borderId="0" xfId="0" applyFont="1" applyFill="1" applyBorder="1" applyAlignment="1">
      <alignment horizontal="left" vertical="center" wrapText="1"/>
    </xf>
    <xf numFmtId="2" fontId="109" fillId="0" borderId="0" xfId="0" applyNumberFormat="1" applyFont="1" applyBorder="1" applyAlignment="1">
      <alignment horizontal="right" vertical="center"/>
    </xf>
    <xf numFmtId="49" fontId="109" fillId="0" borderId="0" xfId="0" applyNumberFormat="1" applyFont="1" applyBorder="1" applyAlignment="1">
      <alignment horizontal="right" vertical="center" wrapText="1"/>
    </xf>
    <xf numFmtId="49" fontId="109" fillId="0" borderId="0" xfId="0" applyNumberFormat="1" applyFont="1" applyBorder="1" applyAlignment="1">
      <alignment horizontal="right" vertical="center"/>
    </xf>
    <xf numFmtId="0" fontId="109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quotePrefix="1" applyFont="1" applyAlignment="1">
      <alignment horizontal="left" vertical="center" wrapText="1"/>
    </xf>
    <xf numFmtId="0" fontId="109" fillId="0" borderId="0" xfId="0" applyFont="1" applyAlignment="1">
      <alignment horizontal="left" vertical="center" wrapText="1"/>
    </xf>
    <xf numFmtId="0" fontId="54" fillId="2" borderId="0" xfId="63" applyFont="1" applyFill="1" applyAlignment="1">
      <alignment horizontal="center" vertical="center" wrapText="1"/>
    </xf>
    <xf numFmtId="0" fontId="109" fillId="2" borderId="0" xfId="63" applyFont="1" applyFill="1" applyAlignment="1">
      <alignment horizontal="left" vertical="top" wrapText="1"/>
    </xf>
    <xf numFmtId="0" fontId="109" fillId="2" borderId="0" xfId="63" applyFont="1" applyFill="1" applyAlignment="1">
      <alignment horizontal="left" vertical="top"/>
    </xf>
    <xf numFmtId="0" fontId="54" fillId="2" borderId="0" xfId="63" applyFont="1" applyFill="1" applyAlignment="1">
      <alignment horizontal="left" vertical="center" wrapText="1"/>
    </xf>
    <xf numFmtId="0" fontId="108" fillId="2" borderId="0" xfId="0" applyFont="1" applyFill="1" applyAlignment="1">
      <alignment horizontal="left" vertical="center"/>
    </xf>
    <xf numFmtId="0" fontId="109" fillId="2" borderId="0" xfId="63" applyFont="1" applyFill="1" applyAlignment="1">
      <alignment horizontal="left" vertical="center" wrapText="1"/>
    </xf>
    <xf numFmtId="0" fontId="54" fillId="2" borderId="0" xfId="0" applyFont="1" applyFill="1" applyAlignment="1">
      <alignment horizontal="left" vertical="center"/>
    </xf>
    <xf numFmtId="0" fontId="54" fillId="2" borderId="0" xfId="63" applyFont="1" applyFill="1" applyAlignment="1">
      <alignment horizontal="left" vertical="top" wrapText="1"/>
    </xf>
    <xf numFmtId="49" fontId="54" fillId="2" borderId="5" xfId="63" applyNumberFormat="1" applyFont="1" applyFill="1" applyBorder="1" applyAlignment="1">
      <alignment horizontal="center" vertical="center" wrapText="1"/>
    </xf>
    <xf numFmtId="49" fontId="54" fillId="2" borderId="11" xfId="63" applyNumberFormat="1" applyFont="1" applyFill="1" applyBorder="1" applyAlignment="1">
      <alignment horizontal="center" vertical="center" wrapText="1"/>
    </xf>
    <xf numFmtId="0" fontId="54" fillId="2" borderId="7" xfId="63" applyFont="1" applyFill="1" applyBorder="1" applyAlignment="1">
      <alignment horizontal="center" vertical="center" wrapText="1"/>
    </xf>
    <xf numFmtId="0" fontId="54" fillId="2" borderId="8" xfId="63" applyFont="1" applyFill="1" applyBorder="1" applyAlignment="1">
      <alignment horizontal="center" vertical="center" wrapText="1"/>
    </xf>
    <xf numFmtId="0" fontId="35" fillId="2" borderId="5" xfId="63" applyFont="1" applyFill="1" applyBorder="1" applyAlignment="1">
      <alignment horizontal="center"/>
    </xf>
    <xf numFmtId="0" fontId="35" fillId="2" borderId="11" xfId="63" applyFont="1" applyFill="1" applyBorder="1" applyAlignment="1">
      <alignment horizontal="center"/>
    </xf>
    <xf numFmtId="49" fontId="54" fillId="2" borderId="9" xfId="63" applyNumberFormat="1" applyFont="1" applyFill="1" applyBorder="1" applyAlignment="1">
      <alignment horizontal="center" vertical="center" wrapText="1"/>
    </xf>
    <xf numFmtId="0" fontId="54" fillId="2" borderId="4" xfId="63" applyFont="1" applyFill="1" applyBorder="1" applyAlignment="1">
      <alignment horizontal="center"/>
    </xf>
    <xf numFmtId="49" fontId="54" fillId="2" borderId="7" xfId="63" applyNumberFormat="1" applyFont="1" applyFill="1" applyBorder="1" applyAlignment="1">
      <alignment horizontal="right" vertical="center" wrapText="1"/>
    </xf>
    <xf numFmtId="49" fontId="54" fillId="2" borderId="8" xfId="63" applyNumberFormat="1" applyFont="1" applyFill="1" applyBorder="1" applyAlignment="1">
      <alignment horizontal="right" vertical="center" wrapText="1"/>
    </xf>
    <xf numFmtId="49" fontId="54" fillId="2" borderId="6" xfId="63" applyNumberFormat="1" applyFont="1" applyFill="1" applyBorder="1" applyAlignment="1">
      <alignment horizontal="right" vertical="center" wrapText="1"/>
    </xf>
    <xf numFmtId="0" fontId="54" fillId="2" borderId="1" xfId="63" applyFont="1" applyFill="1" applyBorder="1" applyAlignment="1">
      <alignment horizontal="center" vertical="center" wrapText="1"/>
    </xf>
    <xf numFmtId="0" fontId="54" fillId="2" borderId="2" xfId="63" applyFont="1" applyFill="1" applyBorder="1" applyAlignment="1">
      <alignment horizontal="center" vertical="center" wrapText="1"/>
    </xf>
    <xf numFmtId="0" fontId="54" fillId="2" borderId="3" xfId="63" applyFont="1" applyFill="1" applyBorder="1" applyAlignment="1">
      <alignment horizontal="center" vertical="center" wrapText="1"/>
    </xf>
    <xf numFmtId="0" fontId="34" fillId="0" borderId="5" xfId="1959" applyFont="1" applyBorder="1" applyAlignment="1">
      <alignment horizontal="left" vertical="top" wrapText="1"/>
    </xf>
    <xf numFmtId="0" fontId="3" fillId="0" borderId="5" xfId="1959" applyFont="1" applyBorder="1" applyAlignment="1">
      <alignment vertical="top" wrapText="1"/>
    </xf>
    <xf numFmtId="0" fontId="56" fillId="0" borderId="4" xfId="1959" applyFont="1" applyBorder="1" applyAlignment="1">
      <alignment horizontal="left" vertical="top" wrapText="1"/>
    </xf>
    <xf numFmtId="0" fontId="106" fillId="0" borderId="4" xfId="1959" applyFont="1" applyBorder="1" applyAlignment="1">
      <alignment vertical="top" wrapText="1"/>
    </xf>
    <xf numFmtId="0" fontId="56" fillId="0" borderId="5" xfId="1959" applyFont="1" applyBorder="1" applyAlignment="1">
      <alignment horizontal="left" vertical="top" wrapText="1"/>
    </xf>
    <xf numFmtId="0" fontId="106" fillId="0" borderId="5" xfId="1959" applyFont="1" applyBorder="1" applyAlignment="1">
      <alignment vertical="top" wrapText="1"/>
    </xf>
    <xf numFmtId="0" fontId="123" fillId="0" borderId="5" xfId="1959" applyFont="1" applyBorder="1" applyAlignment="1">
      <alignment horizontal="left" vertical="top" wrapText="1"/>
    </xf>
    <xf numFmtId="0" fontId="106" fillId="0" borderId="5" xfId="1959" applyFont="1" applyBorder="1" applyAlignment="1">
      <alignment horizontal="left" vertical="top" wrapText="1"/>
    </xf>
    <xf numFmtId="0" fontId="3" fillId="0" borderId="9" xfId="1959" applyBorder="1" applyAlignment="1">
      <alignment horizontal="left" vertical="top" wrapText="1"/>
    </xf>
    <xf numFmtId="0" fontId="3" fillId="0" borderId="11" xfId="1959" applyBorder="1" applyAlignment="1">
      <alignment horizontal="left" vertical="top" wrapText="1"/>
    </xf>
    <xf numFmtId="0" fontId="124" fillId="0" borderId="5" xfId="1959" applyFont="1" applyBorder="1" applyAlignment="1">
      <alignment horizontal="left" vertical="top" wrapText="1"/>
    </xf>
    <xf numFmtId="0" fontId="125" fillId="0" borderId="5" xfId="1959" applyFont="1" applyBorder="1" applyAlignment="1">
      <alignment horizontal="left" vertical="top" wrapText="1"/>
    </xf>
    <xf numFmtId="0" fontId="34" fillId="0" borderId="10" xfId="1928" applyFont="1" applyBorder="1" applyAlignment="1">
      <alignment horizontal="left" vertical="top" wrapText="1"/>
    </xf>
    <xf numFmtId="0" fontId="34" fillId="0" borderId="0" xfId="1928" applyFont="1" applyBorder="1" applyAlignment="1">
      <alignment horizontal="left" vertical="top" wrapText="1"/>
    </xf>
    <xf numFmtId="0" fontId="120" fillId="0" borderId="2" xfId="1928" applyFont="1" applyBorder="1" applyAlignment="1">
      <alignment horizontal="center" vertical="top" wrapText="1"/>
    </xf>
    <xf numFmtId="0" fontId="120" fillId="0" borderId="0" xfId="1928" applyFont="1" applyBorder="1" applyAlignment="1">
      <alignment horizontal="center" vertical="top" wrapText="1"/>
    </xf>
    <xf numFmtId="0" fontId="56" fillId="0" borderId="0" xfId="1928" applyFont="1" applyAlignment="1">
      <alignment horizontal="center"/>
    </xf>
    <xf numFmtId="0" fontId="34" fillId="0" borderId="0" xfId="1959" applyFont="1" applyAlignment="1">
      <alignment horizontal="center"/>
    </xf>
    <xf numFmtId="0" fontId="56" fillId="0" borderId="10" xfId="1928" applyFont="1" applyBorder="1" applyAlignment="1">
      <alignment horizontal="center" vertical="top" wrapText="1"/>
    </xf>
    <xf numFmtId="0" fontId="121" fillId="0" borderId="0" xfId="1959" applyFont="1" applyBorder="1" applyAlignment="1">
      <alignment horizontal="center" vertical="top"/>
    </xf>
    <xf numFmtId="4" fontId="65" fillId="0" borderId="5" xfId="99" applyNumberFormat="1" applyFont="1" applyFill="1" applyBorder="1" applyAlignment="1">
      <alignment horizontal="center" vertical="center" wrapText="1"/>
    </xf>
    <xf numFmtId="4" fontId="65" fillId="0" borderId="9" xfId="99" applyNumberFormat="1" applyFont="1" applyFill="1" applyBorder="1" applyAlignment="1">
      <alignment horizontal="center" vertical="center" wrapText="1"/>
    </xf>
    <xf numFmtId="4" fontId="65" fillId="0" borderId="11" xfId="99" applyNumberFormat="1" applyFont="1" applyFill="1" applyBorder="1" applyAlignment="1">
      <alignment horizontal="center" vertical="center" wrapText="1"/>
    </xf>
    <xf numFmtId="0" fontId="65" fillId="0" borderId="4" xfId="93" quotePrefix="1" applyFont="1" applyFill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0" fontId="65" fillId="0" borderId="4" xfId="95" quotePrefix="1" applyFont="1" applyFill="1" applyBorder="1" applyAlignment="1">
      <alignment horizontal="center" vertical="center" wrapText="1"/>
    </xf>
    <xf numFmtId="0" fontId="65" fillId="0" borderId="4" xfId="0" applyFont="1" applyBorder="1" applyAlignment="1">
      <alignment horizontal="center" wrapText="1"/>
    </xf>
    <xf numFmtId="0" fontId="65" fillId="0" borderId="4" xfId="95" quotePrefix="1" applyFont="1" applyFill="1" applyBorder="1" applyAlignment="1">
      <alignment horizontal="left" vertical="center" wrapText="1"/>
    </xf>
    <xf numFmtId="0" fontId="65" fillId="0" borderId="4" xfId="0" applyFont="1" applyBorder="1" applyAlignment="1">
      <alignment horizontal="left" vertical="center" wrapText="1"/>
    </xf>
    <xf numFmtId="0" fontId="65" fillId="0" borderId="7" xfId="106" quotePrefix="1" applyFont="1" applyFill="1" applyBorder="1" applyAlignment="1">
      <alignment horizontal="left" vertical="top" wrapText="1"/>
    </xf>
    <xf numFmtId="0" fontId="65" fillId="0" borderId="8" xfId="106" quotePrefix="1" applyFont="1" applyFill="1" applyBorder="1" applyAlignment="1">
      <alignment horizontal="left" vertical="top" wrapText="1"/>
    </xf>
    <xf numFmtId="0" fontId="65" fillId="0" borderId="6" xfId="106" quotePrefix="1" applyFont="1" applyFill="1" applyBorder="1" applyAlignment="1">
      <alignment horizontal="left" vertical="top" wrapText="1"/>
    </xf>
    <xf numFmtId="0" fontId="65" fillId="0" borderId="5" xfId="95" quotePrefix="1" applyFont="1" applyFill="1" applyBorder="1" applyAlignment="1">
      <alignment horizontal="center" vertical="center" wrapText="1"/>
    </xf>
    <xf numFmtId="0" fontId="65" fillId="0" borderId="9" xfId="95" quotePrefix="1" applyFont="1" applyFill="1" applyBorder="1" applyAlignment="1">
      <alignment horizontal="center" vertical="center" wrapText="1"/>
    </xf>
    <xf numFmtId="0" fontId="65" fillId="0" borderId="11" xfId="95" quotePrefix="1" applyFont="1" applyFill="1" applyBorder="1" applyAlignment="1">
      <alignment horizontal="center" vertical="center" wrapText="1"/>
    </xf>
    <xf numFmtId="0" fontId="108" fillId="0" borderId="0" xfId="92" quotePrefix="1" applyFont="1" applyFill="1" applyAlignment="1">
      <alignment horizontal="left" vertical="center" wrapText="1"/>
    </xf>
    <xf numFmtId="0" fontId="65" fillId="0" borderId="0" xfId="132" applyFont="1" applyFill="1" applyAlignment="1">
      <alignment wrapText="1"/>
    </xf>
    <xf numFmtId="0" fontId="65" fillId="0" borderId="0" xfId="87" quotePrefix="1" applyFont="1" applyFill="1" applyAlignment="1">
      <alignment horizontal="left" vertical="center" wrapText="1"/>
    </xf>
    <xf numFmtId="0" fontId="108" fillId="0" borderId="0" xfId="107" quotePrefix="1" applyFont="1" applyFill="1" applyAlignment="1">
      <alignment horizontal="left" vertical="top" wrapText="1"/>
    </xf>
    <xf numFmtId="0" fontId="65" fillId="0" borderId="0" xfId="102" quotePrefix="1" applyFont="1" applyFill="1" applyAlignment="1">
      <alignment horizontal="left" vertical="top" wrapText="1"/>
    </xf>
    <xf numFmtId="0" fontId="108" fillId="0" borderId="0" xfId="109" quotePrefix="1" applyFont="1" applyFill="1" applyAlignment="1">
      <alignment horizontal="center" vertical="center" wrapText="1"/>
    </xf>
    <xf numFmtId="0" fontId="65" fillId="0" borderId="0" xfId="108" quotePrefix="1" applyFont="1" applyFill="1" applyAlignment="1">
      <alignment horizontal="center" vertical="top" wrapText="1"/>
    </xf>
    <xf numFmtId="0" fontId="108" fillId="0" borderId="0" xfId="102" quotePrefix="1" applyFont="1" applyFill="1" applyAlignment="1">
      <alignment horizontal="left" vertical="top" wrapText="1"/>
    </xf>
    <xf numFmtId="0" fontId="108" fillId="0" borderId="0" xfId="132" applyFont="1" applyFill="1" applyAlignment="1">
      <alignment wrapText="1"/>
    </xf>
    <xf numFmtId="0" fontId="51" fillId="0" borderId="4" xfId="1932" applyFont="1" applyFill="1" applyBorder="1" applyAlignment="1">
      <alignment horizontal="center" wrapText="1"/>
    </xf>
    <xf numFmtId="0" fontId="135" fillId="0" borderId="25" xfId="151" applyFont="1" applyBorder="1" applyAlignment="1">
      <alignment horizontal="center" wrapText="1"/>
    </xf>
    <xf numFmtId="0" fontId="135" fillId="0" borderId="26" xfId="151" applyFont="1" applyBorder="1" applyAlignment="1">
      <alignment horizontal="center" wrapText="1"/>
    </xf>
    <xf numFmtId="0" fontId="135" fillId="0" borderId="27" xfId="151" applyFont="1" applyBorder="1" applyAlignment="1">
      <alignment horizontal="center" wrapText="1"/>
    </xf>
    <xf numFmtId="0" fontId="136" fillId="0" borderId="30" xfId="151" applyFont="1" applyBorder="1" applyAlignment="1">
      <alignment horizontal="center" vertical="center" wrapText="1"/>
    </xf>
    <xf numFmtId="0" fontId="136" fillId="0" borderId="31" xfId="151" applyFont="1" applyBorder="1" applyAlignment="1">
      <alignment horizontal="center" vertical="center" wrapText="1"/>
    </xf>
    <xf numFmtId="0" fontId="136" fillId="0" borderId="33" xfId="151" applyFont="1" applyBorder="1" applyAlignment="1">
      <alignment horizontal="center" vertical="center" wrapText="1"/>
    </xf>
    <xf numFmtId="0" fontId="136" fillId="0" borderId="34" xfId="151" applyFont="1" applyBorder="1" applyAlignment="1">
      <alignment horizontal="center" vertical="center" wrapText="1"/>
    </xf>
    <xf numFmtId="0" fontId="136" fillId="0" borderId="37" xfId="151" applyFont="1" applyBorder="1" applyAlignment="1">
      <alignment horizontal="center" vertical="center" wrapText="1"/>
    </xf>
    <xf numFmtId="0" fontId="136" fillId="0" borderId="38" xfId="151" applyFont="1" applyBorder="1" applyAlignment="1">
      <alignment horizontal="center" vertical="center" wrapText="1"/>
    </xf>
    <xf numFmtId="1" fontId="50" fillId="0" borderId="30" xfId="151" applyNumberFormat="1" applyFont="1" applyBorder="1" applyAlignment="1">
      <alignment horizontal="center" vertical="center" wrapText="1"/>
    </xf>
    <xf numFmtId="1" fontId="50" fillId="0" borderId="29" xfId="151" applyNumberFormat="1" applyFont="1" applyBorder="1" applyAlignment="1">
      <alignment horizontal="center" vertical="center" wrapText="1"/>
    </xf>
    <xf numFmtId="1" fontId="50" fillId="0" borderId="33" xfId="151" applyNumberFormat="1" applyFont="1" applyBorder="1" applyAlignment="1">
      <alignment horizontal="center" vertical="center" wrapText="1"/>
    </xf>
    <xf numFmtId="1" fontId="50" fillId="0" borderId="0" xfId="151" applyNumberFormat="1" applyFont="1" applyBorder="1" applyAlignment="1">
      <alignment horizontal="center" vertical="center" wrapText="1"/>
    </xf>
    <xf numFmtId="1" fontId="50" fillId="0" borderId="37" xfId="151" applyNumberFormat="1" applyFont="1" applyBorder="1" applyAlignment="1">
      <alignment horizontal="center" vertical="center" wrapText="1"/>
    </xf>
    <xf numFmtId="1" fontId="50" fillId="0" borderId="36" xfId="151" applyNumberFormat="1" applyFont="1" applyBorder="1" applyAlignment="1">
      <alignment horizontal="center" vertical="center" wrapText="1"/>
    </xf>
    <xf numFmtId="1" fontId="55" fillId="0" borderId="30" xfId="151" applyNumberFormat="1" applyFont="1" applyBorder="1" applyAlignment="1">
      <alignment horizontal="center" vertical="center" wrapText="1"/>
    </xf>
    <xf numFmtId="1" fontId="55" fillId="0" borderId="33" xfId="151" applyNumberFormat="1" applyFont="1" applyBorder="1" applyAlignment="1">
      <alignment horizontal="center" vertical="center" wrapText="1"/>
    </xf>
    <xf numFmtId="1" fontId="55" fillId="0" borderId="37" xfId="151" applyNumberFormat="1" applyFont="1" applyBorder="1" applyAlignment="1">
      <alignment horizontal="center" vertical="center" wrapText="1"/>
    </xf>
    <xf numFmtId="0" fontId="50" fillId="0" borderId="25" xfId="151" applyFont="1" applyBorder="1" applyAlignment="1">
      <alignment horizontal="center"/>
    </xf>
    <xf numFmtId="0" fontId="50" fillId="0" borderId="26" xfId="151" applyFont="1" applyBorder="1" applyAlignment="1">
      <alignment horizontal="center"/>
    </xf>
    <xf numFmtId="0" fontId="50" fillId="0" borderId="27" xfId="151" applyFont="1" applyBorder="1" applyAlignment="1">
      <alignment horizontal="center"/>
    </xf>
    <xf numFmtId="0" fontId="50" fillId="0" borderId="29" xfId="151" applyFont="1" applyBorder="1" applyAlignment="1">
      <alignment horizontal="center"/>
    </xf>
    <xf numFmtId="0" fontId="50" fillId="0" borderId="0" xfId="1932" applyFont="1" applyAlignment="1" applyProtection="1">
      <alignment horizontal="center" vertical="center"/>
    </xf>
    <xf numFmtId="0" fontId="51" fillId="0" borderId="0" xfId="1932" applyFont="1" applyFill="1" applyAlignment="1" applyProtection="1">
      <alignment horizontal="center"/>
      <protection locked="0"/>
    </xf>
    <xf numFmtId="0" fontId="51" fillId="0" borderId="8" xfId="1932" applyFont="1" applyFill="1" applyBorder="1" applyAlignment="1">
      <alignment horizontal="center" wrapText="1"/>
    </xf>
    <xf numFmtId="0" fontId="51" fillId="0" borderId="8" xfId="1932" applyFont="1" applyFill="1" applyBorder="1" applyAlignment="1">
      <alignment horizontal="center"/>
    </xf>
    <xf numFmtId="0" fontId="51" fillId="0" borderId="29" xfId="151" applyFont="1" applyBorder="1" applyAlignment="1">
      <alignment vertical="center"/>
    </xf>
    <xf numFmtId="0" fontId="51" fillId="0" borderId="0" xfId="151" applyFont="1" applyBorder="1" applyAlignment="1">
      <alignment vertical="center"/>
    </xf>
    <xf numFmtId="2" fontId="51" fillId="0" borderId="29" xfId="151" applyNumberFormat="1" applyFont="1" applyBorder="1" applyAlignment="1">
      <alignment vertical="center"/>
    </xf>
    <xf numFmtId="2" fontId="51" fillId="0" borderId="0" xfId="151" applyNumberFormat="1" applyFont="1" applyBorder="1" applyAlignment="1">
      <alignment vertical="center"/>
    </xf>
    <xf numFmtId="179" fontId="51" fillId="0" borderId="30" xfId="151" applyNumberFormat="1" applyFont="1" applyBorder="1" applyAlignment="1">
      <alignment horizontal="right" vertical="center"/>
    </xf>
    <xf numFmtId="179" fontId="51" fillId="0" borderId="33" xfId="151" applyNumberFormat="1" applyFont="1" applyBorder="1" applyAlignment="1">
      <alignment horizontal="right" vertical="center"/>
    </xf>
    <xf numFmtId="179" fontId="51" fillId="0" borderId="37" xfId="151" applyNumberFormat="1" applyFont="1" applyBorder="1" applyAlignment="1">
      <alignment horizontal="right" vertical="center"/>
    </xf>
    <xf numFmtId="0" fontId="51" fillId="0" borderId="40" xfId="151" applyFont="1" applyBorder="1" applyAlignment="1">
      <alignment horizontal="center" vertical="center"/>
    </xf>
    <xf numFmtId="0" fontId="51" fillId="0" borderId="43" xfId="151" applyFont="1" applyBorder="1" applyAlignment="1">
      <alignment horizontal="center" vertical="center"/>
    </xf>
    <xf numFmtId="0" fontId="51" fillId="0" borderId="30" xfId="151" applyFont="1" applyBorder="1" applyAlignment="1">
      <alignment vertical="center"/>
    </xf>
    <xf numFmtId="0" fontId="51" fillId="0" borderId="33" xfId="151" applyFont="1" applyBorder="1" applyAlignment="1">
      <alignment vertical="center"/>
    </xf>
    <xf numFmtId="0" fontId="51" fillId="0" borderId="37" xfId="151" applyFont="1" applyBorder="1" applyAlignment="1">
      <alignment vertical="center"/>
    </xf>
    <xf numFmtId="0" fontId="51" fillId="0" borderId="36" xfId="151" applyFont="1" applyBorder="1" applyAlignment="1">
      <alignment vertical="center"/>
    </xf>
    <xf numFmtId="0" fontId="37" fillId="0" borderId="29" xfId="151" applyFont="1" applyBorder="1" applyAlignment="1">
      <alignment vertical="center"/>
    </xf>
    <xf numFmtId="0" fontId="37" fillId="0" borderId="0" xfId="151" applyFont="1" applyBorder="1" applyAlignment="1">
      <alignment vertical="center"/>
    </xf>
    <xf numFmtId="0" fontId="37" fillId="0" borderId="36" xfId="151" applyFont="1" applyBorder="1" applyAlignment="1">
      <alignment vertical="center"/>
    </xf>
    <xf numFmtId="0" fontId="51" fillId="0" borderId="45" xfId="151" applyFont="1" applyBorder="1" applyAlignment="1">
      <alignment horizontal="center" vertical="center"/>
    </xf>
    <xf numFmtId="2" fontId="51" fillId="0" borderId="36" xfId="151" applyNumberFormat="1" applyFont="1" applyBorder="1" applyAlignment="1">
      <alignment vertical="center"/>
    </xf>
    <xf numFmtId="179" fontId="37" fillId="0" borderId="30" xfId="151" applyNumberFormat="1" applyFont="1" applyBorder="1" applyAlignment="1">
      <alignment horizontal="right" vertical="center"/>
    </xf>
    <xf numFmtId="179" fontId="37" fillId="0" borderId="33" xfId="151" applyNumberFormat="1" applyFont="1" applyBorder="1" applyAlignment="1">
      <alignment horizontal="right" vertical="center"/>
    </xf>
    <xf numFmtId="0" fontId="51" fillId="0" borderId="30" xfId="151" applyFont="1" applyFill="1" applyBorder="1" applyAlignment="1">
      <alignment horizontal="center" vertical="center"/>
    </xf>
    <xf numFmtId="0" fontId="51" fillId="0" borderId="33" xfId="151" applyFont="1" applyFill="1" applyBorder="1" applyAlignment="1">
      <alignment horizontal="center" vertical="center"/>
    </xf>
    <xf numFmtId="0" fontId="51" fillId="0" borderId="30" xfId="151" applyFont="1" applyFill="1" applyBorder="1" applyAlignment="1">
      <alignment vertical="center"/>
    </xf>
    <xf numFmtId="0" fontId="51" fillId="0" borderId="33" xfId="151" applyFont="1" applyFill="1" applyBorder="1" applyAlignment="1">
      <alignment vertical="center"/>
    </xf>
    <xf numFmtId="0" fontId="51" fillId="0" borderId="37" xfId="151" applyFont="1" applyFill="1" applyBorder="1" applyAlignment="1">
      <alignment vertical="center"/>
    </xf>
    <xf numFmtId="0" fontId="51" fillId="0" borderId="29" xfId="151" applyFont="1" applyFill="1" applyBorder="1" applyAlignment="1">
      <alignment vertical="center"/>
    </xf>
    <xf numFmtId="0" fontId="51" fillId="0" borderId="0" xfId="151" applyFont="1" applyFill="1" applyBorder="1" applyAlignment="1">
      <alignment vertical="center"/>
    </xf>
    <xf numFmtId="0" fontId="51" fillId="0" borderId="36" xfId="151" applyFont="1" applyFill="1" applyBorder="1" applyAlignment="1">
      <alignment vertical="center"/>
    </xf>
    <xf numFmtId="0" fontId="51" fillId="0" borderId="25" xfId="151" applyFont="1" applyBorder="1" applyAlignment="1">
      <alignment horizontal="center" vertical="center"/>
    </xf>
    <xf numFmtId="0" fontId="51" fillId="0" borderId="27" xfId="151" applyFont="1" applyBorder="1" applyAlignment="1">
      <alignment horizontal="center" vertical="center"/>
    </xf>
    <xf numFmtId="0" fontId="51" fillId="0" borderId="26" xfId="151" applyFont="1" applyBorder="1" applyAlignment="1">
      <alignment horizontal="center" vertical="center"/>
    </xf>
    <xf numFmtId="0" fontId="55" fillId="0" borderId="25" xfId="151" applyFont="1" applyBorder="1" applyAlignment="1">
      <alignment horizontal="center" vertical="center"/>
    </xf>
    <xf numFmtId="0" fontId="55" fillId="0" borderId="27" xfId="151" applyFont="1" applyBorder="1" applyAlignment="1">
      <alignment horizontal="center" vertical="center"/>
    </xf>
    <xf numFmtId="0" fontId="55" fillId="0" borderId="26" xfId="151" applyFont="1" applyBorder="1" applyAlignment="1">
      <alignment horizontal="center" vertical="center"/>
    </xf>
    <xf numFmtId="0" fontId="50" fillId="0" borderId="25" xfId="151" applyFont="1" applyBorder="1" applyAlignment="1">
      <alignment horizontal="center" vertical="center"/>
    </xf>
    <xf numFmtId="0" fontId="50" fillId="0" borderId="27" xfId="151" applyFont="1" applyBorder="1" applyAlignment="1">
      <alignment horizontal="center" vertical="center"/>
    </xf>
    <xf numFmtId="0" fontId="51" fillId="0" borderId="30" xfId="151" applyFont="1" applyBorder="1" applyAlignment="1">
      <alignment horizontal="center" vertical="center"/>
    </xf>
    <xf numFmtId="0" fontId="51" fillId="0" borderId="33" xfId="151" applyFont="1" applyBorder="1" applyAlignment="1">
      <alignment horizontal="center" vertical="center"/>
    </xf>
    <xf numFmtId="0" fontId="37" fillId="0" borderId="30" xfId="151" applyFont="1" applyBorder="1" applyAlignment="1">
      <alignment vertical="center"/>
    </xf>
    <xf numFmtId="0" fontId="37" fillId="0" borderId="33" xfId="151" applyFont="1" applyBorder="1" applyAlignment="1">
      <alignment vertical="center"/>
    </xf>
    <xf numFmtId="0" fontId="37" fillId="0" borderId="37" xfId="151" applyFont="1" applyBorder="1" applyAlignment="1">
      <alignment vertical="center"/>
    </xf>
    <xf numFmtId="0" fontId="51" fillId="0" borderId="40" xfId="151" applyFont="1" applyFill="1" applyBorder="1" applyAlignment="1">
      <alignment horizontal="center" vertical="center"/>
    </xf>
    <xf numFmtId="0" fontId="51" fillId="0" borderId="43" xfId="151" applyFont="1" applyFill="1" applyBorder="1" applyAlignment="1">
      <alignment horizontal="center" vertical="center"/>
    </xf>
    <xf numFmtId="0" fontId="51" fillId="0" borderId="45" xfId="151" applyFont="1" applyFill="1" applyBorder="1" applyAlignment="1">
      <alignment horizontal="center" vertical="center"/>
    </xf>
    <xf numFmtId="176" fontId="37" fillId="0" borderId="29" xfId="151" applyNumberFormat="1" applyFont="1" applyBorder="1" applyAlignment="1">
      <alignment vertical="center"/>
    </xf>
    <xf numFmtId="176" fontId="37" fillId="0" borderId="0" xfId="151" applyNumberFormat="1" applyFont="1" applyBorder="1" applyAlignment="1">
      <alignment vertical="center"/>
    </xf>
    <xf numFmtId="176" fontId="37" fillId="0" borderId="36" xfId="151" applyNumberFormat="1" applyFont="1" applyBorder="1" applyAlignment="1">
      <alignment vertical="center"/>
    </xf>
    <xf numFmtId="176" fontId="51" fillId="0" borderId="29" xfId="151" applyNumberFormat="1" applyFont="1" applyFill="1" applyBorder="1" applyAlignment="1">
      <alignment vertical="center"/>
    </xf>
    <xf numFmtId="176" fontId="51" fillId="0" borderId="0" xfId="151" applyNumberFormat="1" applyFont="1" applyFill="1" applyBorder="1" applyAlignment="1">
      <alignment vertical="center"/>
    </xf>
    <xf numFmtId="176" fontId="51" fillId="0" borderId="36" xfId="151" applyNumberFormat="1" applyFont="1" applyFill="1" applyBorder="1" applyAlignment="1">
      <alignment vertical="center"/>
    </xf>
    <xf numFmtId="2" fontId="51" fillId="0" borderId="29" xfId="151" applyNumberFormat="1" applyFont="1" applyFill="1" applyBorder="1" applyAlignment="1">
      <alignment horizontal="center" vertical="center"/>
    </xf>
    <xf numFmtId="2" fontId="51" fillId="0" borderId="0" xfId="151" applyNumberFormat="1" applyFont="1" applyFill="1" applyBorder="1" applyAlignment="1">
      <alignment horizontal="center" vertical="center"/>
    </xf>
    <xf numFmtId="2" fontId="51" fillId="0" borderId="36" xfId="151" applyNumberFormat="1" applyFont="1" applyFill="1" applyBorder="1" applyAlignment="1">
      <alignment horizontal="center" vertical="center"/>
    </xf>
    <xf numFmtId="179" fontId="51" fillId="0" borderId="30" xfId="151" applyNumberFormat="1" applyFont="1" applyFill="1" applyBorder="1" applyAlignment="1">
      <alignment horizontal="right" vertical="center"/>
    </xf>
    <xf numFmtId="179" fontId="51" fillId="0" borderId="33" xfId="151" applyNumberFormat="1" applyFont="1" applyFill="1" applyBorder="1" applyAlignment="1">
      <alignment horizontal="right" vertical="center"/>
    </xf>
    <xf numFmtId="179" fontId="51" fillId="0" borderId="37" xfId="151" applyNumberFormat="1" applyFont="1" applyFill="1" applyBorder="1" applyAlignment="1">
      <alignment horizontal="right" vertical="center"/>
    </xf>
    <xf numFmtId="0" fontId="55" fillId="0" borderId="25" xfId="151" applyFont="1" applyFill="1" applyBorder="1" applyAlignment="1">
      <alignment horizontal="right" vertical="center"/>
    </xf>
    <xf numFmtId="0" fontId="55" fillId="0" borderId="27" xfId="151" applyFont="1" applyFill="1" applyBorder="1" applyAlignment="1">
      <alignment horizontal="right" vertical="center"/>
    </xf>
    <xf numFmtId="0" fontId="55" fillId="0" borderId="26" xfId="151" applyFont="1" applyFill="1" applyBorder="1" applyAlignment="1">
      <alignment horizontal="right" vertical="center"/>
    </xf>
    <xf numFmtId="0" fontId="37" fillId="0" borderId="40" xfId="151" applyFont="1" applyFill="1" applyBorder="1" applyAlignment="1">
      <alignment horizontal="center" vertical="center"/>
    </xf>
    <xf numFmtId="0" fontId="37" fillId="0" borderId="43" xfId="151" applyFont="1" applyFill="1" applyBorder="1" applyAlignment="1">
      <alignment horizontal="center" vertical="center"/>
    </xf>
    <xf numFmtId="0" fontId="37" fillId="0" borderId="45" xfId="151" applyFont="1" applyFill="1" applyBorder="1" applyAlignment="1">
      <alignment horizontal="center" vertical="center"/>
    </xf>
    <xf numFmtId="179" fontId="53" fillId="0" borderId="30" xfId="151" applyNumberFormat="1" applyFont="1" applyFill="1" applyBorder="1" applyAlignment="1">
      <alignment horizontal="right" vertical="center"/>
    </xf>
    <xf numFmtId="179" fontId="53" fillId="0" borderId="33" xfId="151" applyNumberFormat="1" applyFont="1" applyFill="1" applyBorder="1" applyAlignment="1">
      <alignment horizontal="right" vertical="center"/>
    </xf>
    <xf numFmtId="179" fontId="53" fillId="0" borderId="37" xfId="151" applyNumberFormat="1" applyFont="1" applyFill="1" applyBorder="1" applyAlignment="1">
      <alignment horizontal="right" vertical="center"/>
    </xf>
    <xf numFmtId="0" fontId="37" fillId="0" borderId="30" xfId="151" applyFont="1" applyFill="1" applyBorder="1" applyAlignment="1">
      <alignment vertical="center"/>
    </xf>
    <xf numFmtId="0" fontId="37" fillId="0" borderId="29" xfId="151" applyFont="1" applyFill="1" applyBorder="1" applyAlignment="1">
      <alignment vertical="center"/>
    </xf>
    <xf numFmtId="0" fontId="37" fillId="0" borderId="37" xfId="151" applyFont="1" applyFill="1" applyBorder="1" applyAlignment="1">
      <alignment vertical="center"/>
    </xf>
    <xf numFmtId="0" fontId="37" fillId="0" borderId="36" xfId="151" applyFont="1" applyFill="1" applyBorder="1" applyAlignment="1">
      <alignment vertical="center"/>
    </xf>
    <xf numFmtId="179" fontId="37" fillId="0" borderId="30" xfId="151" applyNumberFormat="1" applyFont="1" applyFill="1" applyBorder="1" applyAlignment="1">
      <alignment horizontal="right" vertical="center"/>
    </xf>
    <xf numFmtId="179" fontId="37" fillId="0" borderId="37" xfId="151" applyNumberFormat="1" applyFont="1" applyFill="1" applyBorder="1" applyAlignment="1">
      <alignment horizontal="right" vertical="center"/>
    </xf>
    <xf numFmtId="179" fontId="53" fillId="0" borderId="30" xfId="151" applyNumberFormat="1" applyFont="1" applyBorder="1" applyAlignment="1">
      <alignment horizontal="right" vertical="center"/>
    </xf>
    <xf numFmtId="179" fontId="53" fillId="0" borderId="37" xfId="151" applyNumberFormat="1" applyFont="1" applyBorder="1" applyAlignment="1">
      <alignment horizontal="right" vertical="center"/>
    </xf>
    <xf numFmtId="0" fontId="55" fillId="0" borderId="25" xfId="151" applyFont="1" applyFill="1" applyBorder="1" applyAlignment="1">
      <alignment horizontal="center" vertical="center"/>
    </xf>
    <xf numFmtId="0" fontId="55" fillId="0" borderId="27" xfId="151" applyFont="1" applyFill="1" applyBorder="1" applyAlignment="1">
      <alignment horizontal="center" vertical="center"/>
    </xf>
    <xf numFmtId="0" fontId="55" fillId="0" borderId="29" xfId="151" applyFont="1" applyFill="1" applyBorder="1" applyAlignment="1">
      <alignment horizontal="center" vertical="center"/>
    </xf>
    <xf numFmtId="0" fontId="51" fillId="0" borderId="42" xfId="151" applyFont="1" applyBorder="1" applyAlignment="1">
      <alignment horizontal="center" vertical="center"/>
    </xf>
    <xf numFmtId="0" fontId="51" fillId="0" borderId="47" xfId="151" applyFont="1" applyBorder="1" applyAlignment="1">
      <alignment horizontal="center" vertical="center"/>
    </xf>
    <xf numFmtId="180" fontId="51" fillId="0" borderId="30" xfId="151" applyNumberFormat="1" applyFont="1" applyBorder="1" applyAlignment="1">
      <alignment vertical="center"/>
    </xf>
    <xf numFmtId="180" fontId="51" fillId="0" borderId="29" xfId="151" applyNumberFormat="1" applyFont="1" applyBorder="1" applyAlignment="1">
      <alignment vertical="center"/>
    </xf>
    <xf numFmtId="180" fontId="51" fillId="0" borderId="37" xfId="151" applyNumberFormat="1" applyFont="1" applyBorder="1" applyAlignment="1">
      <alignment vertical="center"/>
    </xf>
    <xf numFmtId="180" fontId="51" fillId="0" borderId="36" xfId="151" applyNumberFormat="1" applyFont="1" applyBorder="1" applyAlignment="1">
      <alignment vertical="center"/>
    </xf>
    <xf numFmtId="9" fontId="51" fillId="0" borderId="29" xfId="151" applyNumberFormat="1" applyFont="1" applyBorder="1" applyAlignment="1">
      <alignment vertical="center"/>
    </xf>
    <xf numFmtId="9" fontId="51" fillId="0" borderId="36" xfId="151" applyNumberFormat="1" applyFont="1" applyBorder="1" applyAlignment="1">
      <alignment vertical="center"/>
    </xf>
    <xf numFmtId="1" fontId="51" fillId="0" borderId="29" xfId="151" applyNumberFormat="1" applyFont="1" applyBorder="1" applyAlignment="1">
      <alignment vertical="center"/>
    </xf>
    <xf numFmtId="1" fontId="51" fillId="0" borderId="36" xfId="151" applyNumberFormat="1" applyFont="1" applyBorder="1" applyAlignment="1">
      <alignment vertical="center"/>
    </xf>
    <xf numFmtId="0" fontId="35" fillId="0" borderId="30" xfId="151" applyFont="1" applyFill="1" applyBorder="1" applyAlignment="1">
      <alignment horizontal="center"/>
    </xf>
    <xf numFmtId="0" fontId="35" fillId="0" borderId="29" xfId="151" applyFont="1" applyFill="1" applyBorder="1" applyAlignment="1">
      <alignment horizontal="center"/>
    </xf>
    <xf numFmtId="0" fontId="35" fillId="0" borderId="36" xfId="151" applyFont="1" applyFill="1" applyBorder="1" applyAlignment="1">
      <alignment horizontal="center"/>
    </xf>
    <xf numFmtId="0" fontId="35" fillId="0" borderId="38" xfId="151" applyFont="1" applyFill="1" applyBorder="1" applyAlignment="1">
      <alignment horizontal="center"/>
    </xf>
    <xf numFmtId="0" fontId="37" fillId="0" borderId="62" xfId="151" applyFont="1" applyBorder="1" applyAlignment="1">
      <alignment horizontal="center"/>
    </xf>
    <xf numFmtId="0" fontId="37" fillId="0" borderId="63" xfId="151" applyFont="1" applyBorder="1" applyAlignment="1">
      <alignment horizontal="center"/>
    </xf>
    <xf numFmtId="0" fontId="57" fillId="0" borderId="25" xfId="151" applyFont="1" applyBorder="1" applyAlignment="1">
      <alignment horizontal="right"/>
    </xf>
    <xf numFmtId="0" fontId="57" fillId="0" borderId="27" xfId="151" applyFont="1" applyBorder="1" applyAlignment="1">
      <alignment horizontal="right"/>
    </xf>
    <xf numFmtId="168" fontId="57" fillId="0" borderId="25" xfId="151" applyNumberFormat="1" applyFont="1" applyBorder="1" applyAlignment="1">
      <alignment horizontal="center"/>
    </xf>
    <xf numFmtId="168" fontId="57" fillId="0" borderId="27" xfId="151" applyNumberFormat="1" applyFont="1" applyBorder="1" applyAlignment="1">
      <alignment horizontal="center"/>
    </xf>
    <xf numFmtId="168" fontId="57" fillId="0" borderId="26" xfId="151" applyNumberFormat="1" applyFont="1" applyBorder="1" applyAlignment="1">
      <alignment horizontal="center"/>
    </xf>
    <xf numFmtId="0" fontId="57" fillId="0" borderId="25" xfId="151" applyFont="1" applyBorder="1" applyAlignment="1">
      <alignment horizontal="center"/>
    </xf>
    <xf numFmtId="0" fontId="57" fillId="0" borderId="27" xfId="151" applyFont="1" applyBorder="1" applyAlignment="1">
      <alignment horizontal="center"/>
    </xf>
    <xf numFmtId="0" fontId="57" fillId="0" borderId="26" xfId="151" applyFont="1" applyBorder="1" applyAlignment="1">
      <alignment horizontal="center"/>
    </xf>
    <xf numFmtId="179" fontId="54" fillId="0" borderId="25" xfId="151" applyNumberFormat="1" applyFont="1" applyBorder="1" applyAlignment="1">
      <alignment horizontal="center"/>
    </xf>
    <xf numFmtId="0" fontId="54" fillId="0" borderId="27" xfId="151" applyFont="1" applyBorder="1" applyAlignment="1">
      <alignment horizontal="center"/>
    </xf>
    <xf numFmtId="0" fontId="37" fillId="0" borderId="33" xfId="151" applyFont="1" applyFill="1" applyBorder="1" applyAlignment="1">
      <alignment vertical="center"/>
    </xf>
    <xf numFmtId="0" fontId="37" fillId="0" borderId="0" xfId="151" applyFont="1" applyFill="1" applyBorder="1" applyAlignment="1">
      <alignment vertical="center"/>
    </xf>
    <xf numFmtId="179" fontId="37" fillId="0" borderId="33" xfId="151" applyNumberFormat="1" applyFont="1" applyFill="1" applyBorder="1" applyAlignment="1">
      <alignment horizontal="right" vertical="center"/>
    </xf>
    <xf numFmtId="0" fontId="35" fillId="0" borderId="7" xfId="151" applyFont="1" applyFill="1" applyBorder="1" applyAlignment="1">
      <alignment horizontal="center" vertical="center"/>
    </xf>
    <xf numFmtId="0" fontId="35" fillId="0" borderId="8" xfId="151" applyFont="1" applyFill="1" applyBorder="1" applyAlignment="1">
      <alignment horizontal="center" vertical="center"/>
    </xf>
    <xf numFmtId="0" fontId="35" fillId="0" borderId="6" xfId="151" applyFont="1" applyFill="1" applyBorder="1" applyAlignment="1">
      <alignment horizontal="center" vertical="center"/>
    </xf>
    <xf numFmtId="0" fontId="50" fillId="2" borderId="0" xfId="1" applyFont="1" applyFill="1" applyAlignment="1">
      <alignment horizontal="center" vertical="center"/>
    </xf>
    <xf numFmtId="0" fontId="50" fillId="2" borderId="0" xfId="1" applyFont="1" applyFill="1" applyAlignment="1">
      <alignment horizontal="center" vertical="center" wrapText="1"/>
    </xf>
    <xf numFmtId="0" fontId="52" fillId="2" borderId="0" xfId="1" applyFont="1" applyFill="1" applyAlignment="1">
      <alignment horizontal="center" vertical="center" wrapText="1"/>
    </xf>
    <xf numFmtId="0" fontId="55" fillId="0" borderId="5" xfId="1" applyFont="1" applyFill="1" applyBorder="1" applyAlignment="1">
      <alignment horizontal="center" vertical="center" wrapText="1"/>
    </xf>
    <xf numFmtId="0" fontId="51" fillId="0" borderId="9" xfId="1" applyFont="1" applyFill="1" applyBorder="1" applyAlignment="1">
      <alignment horizontal="center" vertical="center" wrapText="1"/>
    </xf>
    <xf numFmtId="0" fontId="51" fillId="0" borderId="11" xfId="1" applyFont="1" applyFill="1" applyBorder="1" applyAlignment="1">
      <alignment horizontal="center" vertical="center" wrapText="1"/>
    </xf>
    <xf numFmtId="0" fontId="50" fillId="2" borderId="0" xfId="1" applyFont="1" applyFill="1" applyAlignment="1">
      <alignment vertical="center"/>
    </xf>
    <xf numFmtId="0" fontId="9" fillId="2" borderId="0" xfId="1950" applyFill="1" applyAlignment="1">
      <alignment vertical="center"/>
    </xf>
    <xf numFmtId="9" fontId="35" fillId="31" borderId="7" xfId="1" applyNumberFormat="1" applyFont="1" applyFill="1" applyBorder="1" applyAlignment="1">
      <alignment horizontal="left"/>
    </xf>
    <xf numFmtId="9" fontId="35" fillId="31" borderId="8" xfId="1" applyNumberFormat="1" applyFont="1" applyFill="1" applyBorder="1" applyAlignment="1">
      <alignment horizontal="left"/>
    </xf>
    <xf numFmtId="9" fontId="35" fillId="31" borderId="6" xfId="1" applyNumberFormat="1" applyFont="1" applyFill="1" applyBorder="1" applyAlignment="1">
      <alignment horizontal="left"/>
    </xf>
    <xf numFmtId="0" fontId="50" fillId="2" borderId="4" xfId="1" applyFont="1" applyFill="1" applyBorder="1" applyAlignment="1">
      <alignment horizontal="center" vertical="center" wrapText="1"/>
    </xf>
    <xf numFmtId="0" fontId="52" fillId="2" borderId="4" xfId="1" applyFont="1" applyFill="1" applyBorder="1" applyAlignment="1">
      <alignment horizontal="center" vertical="center" wrapText="1"/>
    </xf>
    <xf numFmtId="0" fontId="35" fillId="2" borderId="7" xfId="1" applyFont="1" applyFill="1" applyBorder="1" applyAlignment="1">
      <alignment horizontal="center"/>
    </xf>
    <xf numFmtId="0" fontId="35" fillId="2" borderId="8" xfId="1" applyFont="1" applyFill="1" applyBorder="1" applyAlignment="1">
      <alignment horizontal="center"/>
    </xf>
    <xf numFmtId="0" fontId="35" fillId="2" borderId="6" xfId="1" applyFont="1" applyFill="1" applyBorder="1" applyAlignment="1">
      <alignment horizontal="center"/>
    </xf>
    <xf numFmtId="0" fontId="35" fillId="0" borderId="7" xfId="1" applyFont="1" applyFill="1" applyBorder="1" applyAlignment="1">
      <alignment horizontal="center"/>
    </xf>
    <xf numFmtId="0" fontId="35" fillId="0" borderId="8" xfId="1" applyFont="1" applyFill="1" applyBorder="1" applyAlignment="1">
      <alignment horizontal="center"/>
    </xf>
    <xf numFmtId="0" fontId="35" fillId="0" borderId="6" xfId="1" applyFont="1" applyFill="1" applyBorder="1" applyAlignment="1">
      <alignment horizontal="center"/>
    </xf>
    <xf numFmtId="0" fontId="35" fillId="2" borderId="7" xfId="1" applyFont="1" applyFill="1" applyBorder="1" applyAlignment="1">
      <alignment horizontal="left" vertical="center"/>
    </xf>
    <xf numFmtId="0" fontId="35" fillId="2" borderId="8" xfId="1" applyFont="1" applyFill="1" applyBorder="1" applyAlignment="1">
      <alignment horizontal="left" vertical="center"/>
    </xf>
    <xf numFmtId="0" fontId="35" fillId="2" borderId="6" xfId="1" applyFont="1" applyFill="1" applyBorder="1" applyAlignment="1">
      <alignment horizontal="left" vertical="center"/>
    </xf>
    <xf numFmtId="0" fontId="106" fillId="0" borderId="0" xfId="0" applyFont="1" applyAlignment="1">
      <alignment horizontal="center"/>
    </xf>
    <xf numFmtId="0" fontId="106" fillId="0" borderId="12" xfId="0" applyFont="1" applyBorder="1" applyAlignment="1">
      <alignment horizontal="center"/>
    </xf>
    <xf numFmtId="0" fontId="143" fillId="0" borderId="0" xfId="1" applyFont="1" applyFill="1" applyAlignment="1">
      <alignment horizontal="center" vertical="center"/>
    </xf>
    <xf numFmtId="0" fontId="33" fillId="32" borderId="0" xfId="1" applyFont="1" applyFill="1" applyAlignment="1"/>
    <xf numFmtId="0" fontId="0" fillId="32" borderId="0" xfId="0" applyFill="1" applyAlignment="1"/>
    <xf numFmtId="0" fontId="50" fillId="0" borderId="0" xfId="1" applyFont="1" applyFill="1" applyAlignment="1">
      <alignment horizontal="center" vertical="center" wrapText="1"/>
    </xf>
    <xf numFmtId="0" fontId="52" fillId="0" borderId="0" xfId="1" applyFont="1" applyFill="1" applyAlignment="1">
      <alignment horizontal="center" vertical="center" wrapText="1"/>
    </xf>
    <xf numFmtId="0" fontId="50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148" fillId="6" borderId="4" xfId="1" applyFont="1" applyFill="1" applyBorder="1" applyAlignment="1">
      <alignment horizontal="left" vertical="center" wrapText="1"/>
    </xf>
    <xf numFmtId="0" fontId="143" fillId="0" borderId="4" xfId="1" applyFont="1" applyFill="1" applyBorder="1" applyAlignment="1">
      <alignment horizontal="center" vertical="center" wrapText="1"/>
    </xf>
    <xf numFmtId="0" fontId="147" fillId="0" borderId="4" xfId="1" applyFont="1" applyFill="1" applyBorder="1" applyAlignment="1">
      <alignment horizontal="center" vertical="center" wrapText="1"/>
    </xf>
    <xf numFmtId="0" fontId="143" fillId="0" borderId="7" xfId="1" applyFont="1" applyFill="1" applyBorder="1" applyAlignment="1">
      <alignment horizontal="center" vertical="center" wrapText="1"/>
    </xf>
    <xf numFmtId="0" fontId="147" fillId="0" borderId="7" xfId="1" applyFont="1" applyFill="1" applyBorder="1" applyAlignment="1">
      <alignment horizontal="center" vertical="center" wrapText="1"/>
    </xf>
    <xf numFmtId="0" fontId="148" fillId="0" borderId="4" xfId="1" applyFont="1" applyFill="1" applyBorder="1" applyAlignment="1">
      <alignment horizontal="center"/>
    </xf>
    <xf numFmtId="0" fontId="148" fillId="0" borderId="7" xfId="1" applyFont="1" applyFill="1" applyBorder="1" applyAlignment="1">
      <alignment horizontal="center"/>
    </xf>
    <xf numFmtId="0" fontId="149" fillId="0" borderId="4" xfId="1" applyFont="1" applyFill="1" applyBorder="1" applyAlignment="1">
      <alignment horizontal="left"/>
    </xf>
    <xf numFmtId="0" fontId="149" fillId="0" borderId="7" xfId="1" applyFont="1" applyFill="1" applyBorder="1" applyAlignment="1">
      <alignment horizontal="left"/>
    </xf>
    <xf numFmtId="0" fontId="148" fillId="2" borderId="4" xfId="1" applyFont="1" applyFill="1" applyBorder="1" applyAlignment="1">
      <alignment horizontal="center"/>
    </xf>
    <xf numFmtId="0" fontId="148" fillId="2" borderId="7" xfId="1" applyFont="1" applyFill="1" applyBorder="1" applyAlignment="1">
      <alignment horizontal="center"/>
    </xf>
    <xf numFmtId="0" fontId="35" fillId="0" borderId="10" xfId="1" applyFont="1" applyFill="1" applyBorder="1" applyAlignment="1">
      <alignment vertical="center" wrapText="1"/>
    </xf>
    <xf numFmtId="0" fontId="152" fillId="0" borderId="0" xfId="1" applyFont="1" applyFill="1" applyAlignment="1">
      <alignment horizontal="center" vertical="center"/>
    </xf>
    <xf numFmtId="0" fontId="35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vertical="center" wrapText="1"/>
    </xf>
    <xf numFmtId="0" fontId="37" fillId="0" borderId="7" xfId="1" applyFont="1" applyFill="1" applyBorder="1" applyAlignment="1">
      <alignment horizontal="center" vertical="center" wrapText="1"/>
    </xf>
    <xf numFmtId="0" fontId="37" fillId="0" borderId="8" xfId="1" applyFont="1" applyFill="1" applyBorder="1" applyAlignment="1">
      <alignment horizontal="center" vertical="center" wrapText="1"/>
    </xf>
    <xf numFmtId="0" fontId="37" fillId="0" borderId="5" xfId="1" applyFont="1" applyFill="1" applyBorder="1" applyAlignment="1">
      <alignment horizontal="center" vertical="center" wrapText="1"/>
    </xf>
    <xf numFmtId="0" fontId="37" fillId="0" borderId="11" xfId="1" applyFont="1" applyFill="1" applyBorder="1" applyAlignment="1">
      <alignment horizontal="center" vertical="center" wrapText="1"/>
    </xf>
    <xf numFmtId="0" fontId="37" fillId="0" borderId="6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15" xfId="1" applyFont="1" applyFill="1" applyBorder="1" applyAlignment="1">
      <alignment horizontal="center" vertical="center" wrapText="1"/>
    </xf>
    <xf numFmtId="0" fontId="35" fillId="0" borderId="7" xfId="1" applyFont="1" applyFill="1" applyBorder="1" applyAlignment="1">
      <alignment horizontal="center" vertical="center" wrapText="1"/>
    </xf>
    <xf numFmtId="0" fontId="35" fillId="0" borderId="8" xfId="1" applyFont="1" applyFill="1" applyBorder="1" applyAlignment="1">
      <alignment horizontal="center" vertical="center" wrapText="1"/>
    </xf>
    <xf numFmtId="0" fontId="35" fillId="31" borderId="7" xfId="1" applyFont="1" applyFill="1" applyBorder="1" applyAlignment="1">
      <alignment horizontal="left" wrapText="1"/>
    </xf>
    <xf numFmtId="0" fontId="35" fillId="31" borderId="8" xfId="1" applyFont="1" applyFill="1" applyBorder="1" applyAlignment="1">
      <alignment horizontal="left" wrapText="1"/>
    </xf>
    <xf numFmtId="0" fontId="35" fillId="31" borderId="6" xfId="1" applyFont="1" applyFill="1" applyBorder="1" applyAlignment="1">
      <alignment horizontal="left" wrapText="1"/>
    </xf>
    <xf numFmtId="0" fontId="37" fillId="0" borderId="7" xfId="1951" applyFont="1" applyFill="1" applyBorder="1" applyAlignment="1">
      <alignment vertical="center" wrapText="1"/>
    </xf>
    <xf numFmtId="0" fontId="37" fillId="0" borderId="8" xfId="1951" applyFont="1" applyFill="1" applyBorder="1" applyAlignment="1">
      <alignment vertical="center" wrapText="1"/>
    </xf>
    <xf numFmtId="0" fontId="37" fillId="0" borderId="6" xfId="1951" applyFont="1" applyFill="1" applyBorder="1" applyAlignment="1">
      <alignment vertical="center" wrapText="1"/>
    </xf>
    <xf numFmtId="0" fontId="35" fillId="0" borderId="0" xfId="1951" applyFont="1" applyFill="1" applyBorder="1" applyAlignment="1">
      <alignment horizontal="center" vertical="center"/>
    </xf>
    <xf numFmtId="0" fontId="37" fillId="0" borderId="0" xfId="1951" applyFont="1" applyFill="1" applyBorder="1" applyAlignment="1">
      <alignment horizontal="center" vertical="center" wrapText="1"/>
    </xf>
    <xf numFmtId="0" fontId="37" fillId="0" borderId="0" xfId="1951" applyFont="1" applyFill="1" applyBorder="1" applyAlignment="1">
      <alignment horizontal="center" vertical="center"/>
    </xf>
    <xf numFmtId="0" fontId="9" fillId="0" borderId="48" xfId="1951" applyFill="1" applyBorder="1" applyAlignment="1">
      <alignment horizontal="center"/>
    </xf>
    <xf numFmtId="0" fontId="109" fillId="0" borderId="4" xfId="1" applyFont="1" applyFill="1" applyBorder="1" applyAlignment="1">
      <alignment horizontal="left" vertical="center"/>
    </xf>
    <xf numFmtId="0" fontId="37" fillId="0" borderId="4" xfId="1951" applyFont="1" applyFill="1" applyBorder="1" applyAlignment="1">
      <alignment horizontal="center" vertical="center" wrapText="1"/>
    </xf>
    <xf numFmtId="0" fontId="35" fillId="0" borderId="7" xfId="1951" applyFont="1" applyFill="1" applyBorder="1" applyAlignment="1">
      <alignment horizontal="center" vertical="center" wrapText="1"/>
    </xf>
    <xf numFmtId="0" fontId="35" fillId="0" borderId="8" xfId="1951" applyFont="1" applyFill="1" applyBorder="1" applyAlignment="1">
      <alignment horizontal="center" vertical="center" wrapText="1"/>
    </xf>
    <xf numFmtId="0" fontId="35" fillId="0" borderId="6" xfId="1951" applyFont="1" applyFill="1" applyBorder="1" applyAlignment="1">
      <alignment horizontal="center" vertical="center" wrapText="1"/>
    </xf>
    <xf numFmtId="0" fontId="35" fillId="0" borderId="7" xfId="1951" applyFont="1" applyFill="1" applyBorder="1" applyAlignment="1">
      <alignment vertical="center" wrapText="1"/>
    </xf>
    <xf numFmtId="0" fontId="35" fillId="0" borderId="8" xfId="1951" applyFont="1" applyFill="1" applyBorder="1" applyAlignment="1">
      <alignment vertical="center" wrapText="1"/>
    </xf>
    <xf numFmtId="0" fontId="35" fillId="0" borderId="6" xfId="1951" applyFont="1" applyFill="1" applyBorder="1" applyAlignment="1">
      <alignment vertical="center" wrapText="1"/>
    </xf>
    <xf numFmtId="0" fontId="106" fillId="0" borderId="0" xfId="1951" applyFont="1" applyFill="1" applyAlignment="1">
      <alignment horizontal="center" vertical="center"/>
    </xf>
    <xf numFmtId="0" fontId="109" fillId="0" borderId="15" xfId="1" applyFont="1" applyFill="1" applyBorder="1" applyAlignment="1">
      <alignment horizontal="left" vertical="center"/>
    </xf>
    <xf numFmtId="0" fontId="109" fillId="0" borderId="10" xfId="1" applyFont="1" applyFill="1" applyBorder="1" applyAlignment="1">
      <alignment horizontal="left" vertical="center"/>
    </xf>
    <xf numFmtId="0" fontId="109" fillId="0" borderId="13" xfId="1" applyFont="1" applyFill="1" applyBorder="1" applyAlignment="1">
      <alignment horizontal="left" vertical="center"/>
    </xf>
    <xf numFmtId="0" fontId="35" fillId="0" borderId="7" xfId="1951" applyFont="1" applyFill="1" applyBorder="1" applyAlignment="1">
      <alignment horizontal="left" vertical="center"/>
    </xf>
    <xf numFmtId="0" fontId="35" fillId="0" borderId="8" xfId="1951" applyFont="1" applyFill="1" applyBorder="1" applyAlignment="1">
      <alignment horizontal="left" vertical="center"/>
    </xf>
    <xf numFmtId="0" fontId="35" fillId="0" borderId="6" xfId="1951" applyFont="1" applyFill="1" applyBorder="1" applyAlignment="1">
      <alignment horizontal="left" vertical="center"/>
    </xf>
    <xf numFmtId="0" fontId="148" fillId="31" borderId="4" xfId="1951" applyFont="1" applyFill="1" applyBorder="1" applyAlignment="1">
      <alignment horizontal="left" vertical="center" wrapText="1"/>
    </xf>
    <xf numFmtId="0" fontId="35" fillId="0" borderId="15" xfId="1951" applyFont="1" applyFill="1" applyBorder="1" applyAlignment="1">
      <alignment vertical="center" wrapText="1"/>
    </xf>
    <xf numFmtId="0" fontId="35" fillId="0" borderId="10" xfId="1951" applyFont="1" applyFill="1" applyBorder="1" applyAlignment="1">
      <alignment vertical="center" wrapText="1"/>
    </xf>
    <xf numFmtId="0" fontId="35" fillId="0" borderId="13" xfId="1951" applyFont="1" applyFill="1" applyBorder="1" applyAlignment="1">
      <alignment vertical="center" wrapText="1"/>
    </xf>
    <xf numFmtId="0" fontId="35" fillId="0" borderId="7" xfId="1951" applyFont="1" applyFill="1" applyBorder="1" applyAlignment="1">
      <alignment vertical="center"/>
    </xf>
    <xf numFmtId="0" fontId="35" fillId="0" borderId="8" xfId="1951" applyFont="1" applyFill="1" applyBorder="1" applyAlignment="1">
      <alignment vertical="center"/>
    </xf>
    <xf numFmtId="0" fontId="35" fillId="0" borderId="6" xfId="1951" applyFont="1" applyFill="1" applyBorder="1" applyAlignment="1">
      <alignment vertical="center"/>
    </xf>
    <xf numFmtId="0" fontId="35" fillId="0" borderId="4" xfId="1951" applyFont="1" applyFill="1" applyBorder="1" applyAlignment="1">
      <alignment vertical="center"/>
    </xf>
    <xf numFmtId="0" fontId="158" fillId="0" borderId="7" xfId="1939" applyFont="1" applyFill="1" applyBorder="1" applyAlignment="1" applyProtection="1">
      <alignment horizontal="left" vertical="top" wrapText="1"/>
      <protection locked="0"/>
    </xf>
    <xf numFmtId="0" fontId="158" fillId="0" borderId="8" xfId="1939" applyFont="1" applyFill="1" applyBorder="1" applyAlignment="1" applyProtection="1">
      <alignment horizontal="left" vertical="top" wrapText="1"/>
      <protection locked="0"/>
    </xf>
    <xf numFmtId="2" fontId="56" fillId="0" borderId="0" xfId="1925" applyNumberFormat="1" applyFont="1" applyAlignment="1">
      <alignment horizontal="center"/>
    </xf>
    <xf numFmtId="0" fontId="56" fillId="0" borderId="0" xfId="1925" applyFont="1" applyAlignment="1">
      <alignment horizontal="center"/>
    </xf>
    <xf numFmtId="0" fontId="34" fillId="0" borderId="7" xfId="1925" applyFont="1" applyBorder="1" applyAlignment="1">
      <alignment horizontal="left" vertical="center"/>
    </xf>
    <xf numFmtId="0" fontId="34" fillId="0" borderId="6" xfId="1925" applyFont="1" applyBorder="1" applyAlignment="1">
      <alignment horizontal="left" vertical="center"/>
    </xf>
    <xf numFmtId="0" fontId="158" fillId="0" borderId="8" xfId="1939" applyFont="1" applyFill="1" applyBorder="1" applyAlignment="1" applyProtection="1">
      <alignment horizontal="left" vertical="center" wrapText="1"/>
      <protection locked="0"/>
    </xf>
    <xf numFmtId="0" fontId="158" fillId="0" borderId="0" xfId="1939" applyFont="1" applyFill="1" applyAlignment="1" applyProtection="1">
      <alignment horizontal="left" vertical="center" wrapText="1"/>
      <protection locked="0"/>
    </xf>
    <xf numFmtId="0" fontId="56" fillId="0" borderId="72" xfId="1925" applyFont="1" applyFill="1" applyBorder="1" applyAlignment="1">
      <alignment horizontal="center" vertical="center" wrapText="1"/>
    </xf>
    <xf numFmtId="0" fontId="56" fillId="0" borderId="79" xfId="1925" applyFont="1" applyFill="1" applyBorder="1" applyAlignment="1">
      <alignment horizontal="center" vertical="center" wrapText="1"/>
    </xf>
    <xf numFmtId="0" fontId="56" fillId="0" borderId="81" xfId="1925" applyFont="1" applyFill="1" applyBorder="1" applyAlignment="1">
      <alignment horizontal="center" vertical="center" wrapText="1"/>
    </xf>
    <xf numFmtId="0" fontId="34" fillId="0" borderId="72" xfId="1925" applyFont="1" applyFill="1" applyBorder="1" applyAlignment="1">
      <alignment horizontal="center" vertical="center" wrapText="1"/>
    </xf>
    <xf numFmtId="0" fontId="34" fillId="0" borderId="79" xfId="1925" applyFont="1" applyFill="1" applyBorder="1" applyAlignment="1">
      <alignment horizontal="center" vertical="center" wrapText="1"/>
    </xf>
    <xf numFmtId="0" fontId="34" fillId="0" borderId="1" xfId="1925" applyFont="1" applyBorder="1" applyAlignment="1">
      <alignment horizontal="left" vertical="center" wrapText="1"/>
    </xf>
    <xf numFmtId="0" fontId="34" fillId="0" borderId="2" xfId="1925" applyFont="1" applyBorder="1" applyAlignment="1">
      <alignment horizontal="left" vertical="center" wrapText="1"/>
    </xf>
    <xf numFmtId="0" fontId="34" fillId="0" borderId="3" xfId="1925" applyFont="1" applyBorder="1" applyAlignment="1">
      <alignment horizontal="left" vertical="center" wrapText="1"/>
    </xf>
    <xf numFmtId="0" fontId="34" fillId="0" borderId="15" xfId="1925" applyFont="1" applyBorder="1" applyAlignment="1">
      <alignment horizontal="left" vertical="center" wrapText="1"/>
    </xf>
    <xf numFmtId="0" fontId="34" fillId="0" borderId="10" xfId="1925" applyFont="1" applyBorder="1" applyAlignment="1">
      <alignment horizontal="left" vertical="center" wrapText="1"/>
    </xf>
    <xf numFmtId="0" fontId="34" fillId="0" borderId="13" xfId="1925" applyFont="1" applyBorder="1" applyAlignment="1">
      <alignment horizontal="left" vertical="center" wrapText="1"/>
    </xf>
    <xf numFmtId="0" fontId="158" fillId="0" borderId="1" xfId="1939" applyFont="1" applyFill="1" applyBorder="1" applyAlignment="1" applyProtection="1">
      <alignment horizontal="left" vertical="center" wrapText="1"/>
      <protection locked="0"/>
    </xf>
    <xf numFmtId="0" fontId="158" fillId="0" borderId="2" xfId="1939" applyFont="1" applyFill="1" applyBorder="1" applyAlignment="1" applyProtection="1">
      <alignment horizontal="left" vertical="center" wrapText="1"/>
      <protection locked="0"/>
    </xf>
    <xf numFmtId="0" fontId="158" fillId="0" borderId="15" xfId="1939" applyFont="1" applyFill="1" applyBorder="1" applyAlignment="1" applyProtection="1">
      <alignment horizontal="left" vertical="center" wrapText="1"/>
      <protection locked="0"/>
    </xf>
    <xf numFmtId="0" fontId="158" fillId="0" borderId="10" xfId="1939" applyFont="1" applyFill="1" applyBorder="1" applyAlignment="1" applyProtection="1">
      <alignment horizontal="left" vertical="center" wrapText="1"/>
      <protection locked="0"/>
    </xf>
    <xf numFmtId="0" fontId="158" fillId="0" borderId="7" xfId="1939" applyFont="1" applyFill="1" applyBorder="1" applyAlignment="1" applyProtection="1">
      <alignment horizontal="left" vertical="center" wrapText="1"/>
      <protection locked="0"/>
    </xf>
    <xf numFmtId="0" fontId="34" fillId="0" borderId="8" xfId="1925" applyBorder="1" applyAlignment="1">
      <alignment horizontal="center" vertical="top" wrapText="1"/>
    </xf>
    <xf numFmtId="0" fontId="159" fillId="0" borderId="67" xfId="1925" applyFont="1" applyFill="1" applyBorder="1" applyAlignment="1">
      <alignment horizontal="center" vertical="center" wrapText="1"/>
    </xf>
    <xf numFmtId="0" fontId="159" fillId="0" borderId="68" xfId="1925" applyFont="1" applyFill="1" applyBorder="1" applyAlignment="1">
      <alignment horizontal="center" vertical="center" wrapText="1"/>
    </xf>
    <xf numFmtId="0" fontId="159" fillId="0" borderId="91" xfId="1925" applyFont="1" applyFill="1" applyBorder="1" applyAlignment="1">
      <alignment horizontal="center" vertical="center" wrapText="1"/>
    </xf>
    <xf numFmtId="0" fontId="159" fillId="0" borderId="74" xfId="1925" applyFont="1" applyFill="1" applyBorder="1" applyAlignment="1">
      <alignment horizontal="center" vertical="center" wrapText="1"/>
    </xf>
    <xf numFmtId="0" fontId="159" fillId="0" borderId="75" xfId="1925" applyFont="1" applyFill="1" applyBorder="1" applyAlignment="1">
      <alignment horizontal="center" vertical="center" wrapText="1"/>
    </xf>
    <xf numFmtId="0" fontId="159" fillId="0" borderId="76" xfId="1925" applyFont="1" applyFill="1" applyBorder="1" applyAlignment="1">
      <alignment horizontal="center" vertical="center" wrapText="1"/>
    </xf>
    <xf numFmtId="0" fontId="159" fillId="0" borderId="78" xfId="1925" applyFont="1" applyFill="1" applyBorder="1" applyAlignment="1">
      <alignment horizontal="center" vertical="center" wrapText="1"/>
    </xf>
    <xf numFmtId="0" fontId="159" fillId="0" borderId="79" xfId="1925" applyFont="1" applyFill="1" applyBorder="1" applyAlignment="1">
      <alignment horizontal="center" vertical="center" wrapText="1"/>
    </xf>
    <xf numFmtId="0" fontId="159" fillId="0" borderId="80" xfId="1925" applyFont="1" applyFill="1" applyBorder="1" applyAlignment="1">
      <alignment horizontal="center" vertical="center" wrapText="1"/>
    </xf>
    <xf numFmtId="0" fontId="159" fillId="0" borderId="81" xfId="1925" applyFont="1" applyFill="1" applyBorder="1" applyAlignment="1">
      <alignment horizontal="center" vertical="center" wrapText="1"/>
    </xf>
    <xf numFmtId="0" fontId="56" fillId="0" borderId="44" xfId="1925" applyFont="1" applyBorder="1" applyAlignment="1">
      <alignment horizontal="center" vertical="center" wrapText="1"/>
    </xf>
    <xf numFmtId="0" fontId="56" fillId="0" borderId="4" xfId="1925" applyFont="1" applyBorder="1" applyAlignment="1">
      <alignment horizontal="center" vertical="center" wrapText="1"/>
    </xf>
    <xf numFmtId="0" fontId="159" fillId="0" borderId="69" xfId="1925" applyFont="1" applyFill="1" applyBorder="1" applyAlignment="1">
      <alignment horizontal="center" vertical="center" wrapText="1"/>
    </xf>
    <xf numFmtId="0" fontId="159" fillId="0" borderId="70" xfId="1925" applyFont="1" applyFill="1" applyBorder="1" applyAlignment="1">
      <alignment horizontal="center" vertical="center" wrapText="1"/>
    </xf>
    <xf numFmtId="0" fontId="159" fillId="0" borderId="72" xfId="1925" applyFont="1" applyFill="1" applyBorder="1" applyAlignment="1">
      <alignment horizontal="center" vertical="center" wrapText="1"/>
    </xf>
    <xf numFmtId="0" fontId="39" fillId="0" borderId="72" xfId="1925" applyFont="1" applyFill="1" applyBorder="1" applyAlignment="1">
      <alignment horizontal="center" vertical="center" wrapText="1"/>
    </xf>
    <xf numFmtId="0" fontId="39" fillId="0" borderId="79" xfId="1925" applyFont="1" applyFill="1" applyBorder="1" applyAlignment="1">
      <alignment horizontal="center" vertical="center" wrapText="1"/>
    </xf>
    <xf numFmtId="0" fontId="39" fillId="0" borderId="2" xfId="1925" applyFont="1" applyBorder="1" applyAlignment="1">
      <alignment horizontal="center" vertical="top" wrapText="1"/>
    </xf>
    <xf numFmtId="0" fontId="39" fillId="0" borderId="0" xfId="1925" applyFont="1" applyBorder="1" applyAlignment="1">
      <alignment horizontal="center" vertical="top" wrapText="1"/>
    </xf>
    <xf numFmtId="0" fontId="159" fillId="0" borderId="82" xfId="1925" applyFont="1" applyFill="1" applyBorder="1" applyAlignment="1">
      <alignment horizontal="center" vertical="center" wrapText="1"/>
    </xf>
    <xf numFmtId="0" fontId="56" fillId="0" borderId="82" xfId="1925" applyFont="1" applyFill="1" applyBorder="1" applyAlignment="1">
      <alignment horizontal="center" vertical="center" wrapText="1"/>
    </xf>
    <xf numFmtId="0" fontId="159" fillId="0" borderId="83" xfId="1925" applyFont="1" applyFill="1" applyBorder="1" applyAlignment="1">
      <alignment horizontal="center" vertical="center" wrapText="1"/>
    </xf>
    <xf numFmtId="0" fontId="159" fillId="0" borderId="44" xfId="1925" applyFont="1" applyFill="1" applyBorder="1" applyAlignment="1">
      <alignment horizontal="center" vertical="center" wrapText="1"/>
    </xf>
    <xf numFmtId="0" fontId="159" fillId="0" borderId="4" xfId="1925" applyFont="1" applyFill="1" applyBorder="1" applyAlignment="1">
      <alignment horizontal="center" vertical="center" wrapText="1"/>
    </xf>
    <xf numFmtId="0" fontId="34" fillId="0" borderId="84" xfId="1925" applyFont="1" applyFill="1" applyBorder="1" applyAlignment="1">
      <alignment horizontal="center" vertical="center" wrapText="1"/>
    </xf>
    <xf numFmtId="0" fontId="34" fillId="0" borderId="2" xfId="1925" applyFont="1" applyFill="1" applyBorder="1" applyAlignment="1">
      <alignment horizontal="center" vertical="center" wrapText="1"/>
    </xf>
    <xf numFmtId="0" fontId="34" fillId="0" borderId="3" xfId="1925" applyFont="1" applyFill="1" applyBorder="1" applyAlignment="1">
      <alignment horizontal="center" vertical="center" wrapText="1"/>
    </xf>
    <xf numFmtId="0" fontId="34" fillId="0" borderId="85" xfId="1925" applyFont="1" applyFill="1" applyBorder="1" applyAlignment="1">
      <alignment horizontal="center" vertical="center" wrapText="1"/>
    </xf>
    <xf numFmtId="0" fontId="34" fillId="0" borderId="10" xfId="1925" applyFont="1" applyFill="1" applyBorder="1" applyAlignment="1">
      <alignment horizontal="center" vertical="center" wrapText="1"/>
    </xf>
    <xf numFmtId="0" fontId="34" fillId="0" borderId="13" xfId="1925" applyFont="1" applyFill="1" applyBorder="1" applyAlignment="1">
      <alignment horizontal="center" vertical="center" wrapText="1"/>
    </xf>
    <xf numFmtId="2" fontId="58" fillId="0" borderId="0" xfId="1925" applyNumberFormat="1" applyFont="1" applyFill="1" applyBorder="1" applyAlignment="1">
      <alignment horizontal="center" vertical="center" wrapText="1"/>
    </xf>
    <xf numFmtId="0" fontId="56" fillId="0" borderId="7" xfId="1925" applyFont="1" applyFill="1" applyBorder="1" applyAlignment="1">
      <alignment horizontal="center" vertical="center" wrapText="1"/>
    </xf>
    <xf numFmtId="0" fontId="56" fillId="0" borderId="8" xfId="1925" applyFont="1" applyFill="1" applyBorder="1" applyAlignment="1">
      <alignment horizontal="center" vertical="center" wrapText="1"/>
    </xf>
    <xf numFmtId="0" fontId="34" fillId="0" borderId="12" xfId="1925" applyFont="1" applyFill="1" applyBorder="1" applyAlignment="1">
      <alignment horizontal="center" vertical="center" wrapText="1"/>
    </xf>
    <xf numFmtId="0" fontId="158" fillId="31" borderId="7" xfId="1925" applyFont="1" applyFill="1" applyBorder="1" applyAlignment="1">
      <alignment horizontal="center" vertical="center" wrapText="1"/>
    </xf>
    <xf numFmtId="0" fontId="158" fillId="31" borderId="8" xfId="1925" applyFont="1" applyFill="1" applyBorder="1" applyAlignment="1">
      <alignment horizontal="center" vertical="center" wrapText="1"/>
    </xf>
    <xf numFmtId="0" fontId="164" fillId="0" borderId="0" xfId="1925" applyFont="1" applyAlignment="1">
      <alignment vertical="top" wrapText="1"/>
    </xf>
    <xf numFmtId="49" fontId="34" fillId="0" borderId="0" xfId="1925" applyNumberFormat="1" applyAlignment="1">
      <alignment horizontal="center"/>
    </xf>
    <xf numFmtId="0" fontId="166" fillId="3" borderId="7" xfId="61" applyFont="1" applyFill="1" applyBorder="1" applyAlignment="1">
      <alignment horizontal="center" vertical="center" wrapText="1"/>
    </xf>
    <xf numFmtId="0" fontId="166" fillId="3" borderId="8" xfId="61" applyFont="1" applyFill="1" applyBorder="1" applyAlignment="1">
      <alignment horizontal="center" vertical="center" wrapText="1"/>
    </xf>
    <xf numFmtId="0" fontId="166" fillId="3" borderId="6" xfId="61" applyFont="1" applyFill="1" applyBorder="1" applyAlignment="1">
      <alignment horizontal="center" vertical="center" wrapText="1"/>
    </xf>
    <xf numFmtId="0" fontId="166" fillId="0" borderId="7" xfId="61" applyFont="1" applyBorder="1" applyAlignment="1">
      <alignment horizontal="center" vertical="center"/>
    </xf>
    <xf numFmtId="0" fontId="166" fillId="0" borderId="8" xfId="61" applyFont="1" applyBorder="1" applyAlignment="1">
      <alignment horizontal="center" vertical="center"/>
    </xf>
    <xf numFmtId="0" fontId="166" fillId="0" borderId="6" xfId="61" applyFont="1" applyBorder="1" applyAlignment="1">
      <alignment horizontal="center" vertical="center"/>
    </xf>
    <xf numFmtId="0" fontId="104" fillId="0" borderId="0" xfId="61" applyFont="1" applyAlignment="1">
      <alignment horizontal="center"/>
    </xf>
    <xf numFmtId="4" fontId="104" fillId="0" borderId="0" xfId="61" applyNumberFormat="1" applyFont="1" applyAlignment="1">
      <alignment horizontal="center" vertical="center" wrapText="1"/>
    </xf>
    <xf numFmtId="4" fontId="104" fillId="0" borderId="8" xfId="61" applyNumberFormat="1" applyFont="1" applyBorder="1" applyAlignment="1">
      <alignment horizontal="center" vertical="center" wrapText="1"/>
    </xf>
    <xf numFmtId="0" fontId="166" fillId="0" borderId="0" xfId="61" applyFont="1" applyBorder="1" applyAlignment="1">
      <alignment horizontal="left"/>
    </xf>
    <xf numFmtId="0" fontId="166" fillId="0" borderId="7" xfId="61" applyFont="1" applyBorder="1" applyAlignment="1">
      <alignment horizontal="center" vertical="top"/>
    </xf>
    <xf numFmtId="0" fontId="166" fillId="0" borderId="8" xfId="61" applyFont="1" applyBorder="1" applyAlignment="1">
      <alignment horizontal="center" vertical="top"/>
    </xf>
    <xf numFmtId="0" fontId="166" fillId="0" borderId="6" xfId="61" applyFont="1" applyBorder="1" applyAlignment="1">
      <alignment horizontal="center" vertical="top"/>
    </xf>
    <xf numFmtId="0" fontId="166" fillId="0" borderId="7" xfId="61" applyFont="1" applyBorder="1" applyAlignment="1">
      <alignment horizontal="right" vertical="center" wrapText="1"/>
    </xf>
    <xf numFmtId="0" fontId="166" fillId="0" borderId="8" xfId="61" applyFont="1" applyBorder="1" applyAlignment="1">
      <alignment horizontal="right" vertical="center" wrapText="1"/>
    </xf>
    <xf numFmtId="0" fontId="166" fillId="0" borderId="6" xfId="61" applyFont="1" applyBorder="1" applyAlignment="1">
      <alignment horizontal="right" vertical="center" wrapText="1"/>
    </xf>
    <xf numFmtId="0" fontId="140" fillId="0" borderId="5" xfId="1953" applyFont="1" applyFill="1" applyBorder="1" applyAlignment="1">
      <alignment horizontal="center" vertical="center" wrapText="1"/>
    </xf>
    <xf numFmtId="0" fontId="140" fillId="0" borderId="11" xfId="1953" applyFont="1" applyFill="1" applyBorder="1" applyAlignment="1">
      <alignment horizontal="center" vertical="center" wrapText="1"/>
    </xf>
    <xf numFmtId="0" fontId="54" fillId="0" borderId="0" xfId="1953" applyFont="1" applyBorder="1" applyAlignment="1">
      <alignment horizontal="center" vertical="center" wrapText="1"/>
    </xf>
    <xf numFmtId="0" fontId="54" fillId="0" borderId="0" xfId="1953" applyFont="1" applyAlignment="1">
      <alignment horizontal="center" vertical="center" wrapText="1"/>
    </xf>
    <xf numFmtId="0" fontId="46" fillId="0" borderId="0" xfId="1942" quotePrefix="1" applyAlignment="1">
      <alignment horizontal="left" vertical="top" wrapText="1"/>
    </xf>
    <xf numFmtId="0" fontId="9" fillId="0" borderId="0" xfId="1953" applyAlignment="1">
      <alignment wrapText="1"/>
    </xf>
    <xf numFmtId="0" fontId="48" fillId="0" borderId="0" xfId="1943" applyBorder="1" applyAlignment="1">
      <alignment horizontal="left" vertical="center" wrapText="1"/>
    </xf>
    <xf numFmtId="0" fontId="46" fillId="0" borderId="0" xfId="1944" applyAlignment="1">
      <alignment horizontal="left" vertical="center" wrapText="1"/>
    </xf>
    <xf numFmtId="0" fontId="48" fillId="0" borderId="0" xfId="1945" applyBorder="1" applyAlignment="1">
      <alignment horizontal="left" vertical="center" wrapText="1"/>
    </xf>
    <xf numFmtId="0" fontId="46" fillId="0" borderId="0" xfId="1944" quotePrefix="1" applyAlignment="1">
      <alignment horizontal="left" vertical="center" wrapText="1"/>
    </xf>
    <xf numFmtId="0" fontId="140" fillId="0" borderId="4" xfId="1953" applyFont="1" applyFill="1" applyBorder="1" applyAlignment="1">
      <alignment horizontal="left" vertical="center" wrapText="1"/>
    </xf>
    <xf numFmtId="0" fontId="146" fillId="0" borderId="4" xfId="1953" applyFont="1" applyBorder="1" applyAlignment="1">
      <alignment horizontal="left" vertical="center" wrapText="1"/>
    </xf>
    <xf numFmtId="0" fontId="140" fillId="0" borderId="11" xfId="1953" applyFont="1" applyBorder="1" applyAlignment="1">
      <alignment horizontal="center" vertical="center" wrapText="1"/>
    </xf>
    <xf numFmtId="0" fontId="140" fillId="0" borderId="7" xfId="1953" applyFont="1" applyFill="1" applyBorder="1" applyAlignment="1">
      <alignment horizontal="center" vertical="center" wrapText="1"/>
    </xf>
    <xf numFmtId="0" fontId="140" fillId="0" borderId="6" xfId="1953" applyFont="1" applyFill="1" applyBorder="1" applyAlignment="1">
      <alignment horizontal="center" vertical="center" wrapText="1"/>
    </xf>
    <xf numFmtId="0" fontId="140" fillId="0" borderId="5" xfId="1953" applyFont="1" applyFill="1" applyBorder="1" applyAlignment="1">
      <alignment horizontal="center" vertical="center"/>
    </xf>
    <xf numFmtId="0" fontId="140" fillId="0" borderId="9" xfId="1953" applyFont="1" applyFill="1" applyBorder="1" applyAlignment="1">
      <alignment horizontal="center" vertical="center"/>
    </xf>
    <xf numFmtId="0" fontId="9" fillId="0" borderId="11" xfId="1953" applyBorder="1" applyAlignment="1">
      <alignment horizontal="center" vertical="center"/>
    </xf>
    <xf numFmtId="0" fontId="140" fillId="0" borderId="9" xfId="1953" applyFont="1" applyFill="1" applyBorder="1" applyAlignment="1">
      <alignment horizontal="center" vertical="center" wrapText="1"/>
    </xf>
    <xf numFmtId="0" fontId="9" fillId="0" borderId="48" xfId="1953" applyBorder="1" applyAlignment="1">
      <alignment horizontal="center" vertical="center" wrapText="1"/>
    </xf>
    <xf numFmtId="0" fontId="9" fillId="0" borderId="0" xfId="1953" applyBorder="1" applyAlignment="1">
      <alignment horizontal="center" vertical="center" wrapText="1"/>
    </xf>
    <xf numFmtId="0" fontId="37" fillId="0" borderId="0" xfId="1953" applyFont="1" applyFill="1" applyBorder="1" applyAlignment="1">
      <alignment horizontal="left" vertical="center" wrapText="1"/>
    </xf>
    <xf numFmtId="0" fontId="37" fillId="0" borderId="0" xfId="1953" applyFont="1" applyFill="1" applyBorder="1" applyAlignment="1">
      <alignment horizontal="center" vertical="center" wrapText="1"/>
    </xf>
    <xf numFmtId="0" fontId="140" fillId="0" borderId="7" xfId="1953" applyFont="1" applyFill="1" applyBorder="1" applyAlignment="1">
      <alignment horizontal="left" vertical="center" wrapText="1"/>
    </xf>
    <xf numFmtId="0" fontId="9" fillId="0" borderId="8" xfId="1953" applyBorder="1" applyAlignment="1">
      <alignment horizontal="left" vertical="center" wrapText="1"/>
    </xf>
    <xf numFmtId="0" fontId="9" fillId="0" borderId="6" xfId="1953" applyBorder="1" applyAlignment="1">
      <alignment horizontal="left" vertical="center" wrapText="1"/>
    </xf>
    <xf numFmtId="0" fontId="140" fillId="2" borderId="4" xfId="1953" applyFont="1" applyFill="1" applyBorder="1" applyAlignment="1">
      <alignment horizontal="left" vertical="center" wrapText="1"/>
    </xf>
    <xf numFmtId="0" fontId="146" fillId="2" borderId="4" xfId="1953" applyFont="1" applyFill="1" applyBorder="1" applyAlignment="1">
      <alignment horizontal="left" vertical="center" wrapText="1"/>
    </xf>
    <xf numFmtId="0" fontId="140" fillId="6" borderId="7" xfId="1953" applyFont="1" applyFill="1" applyBorder="1" applyAlignment="1">
      <alignment vertical="center" wrapText="1"/>
    </xf>
    <xf numFmtId="0" fontId="140" fillId="6" borderId="8" xfId="1953" applyFont="1" applyFill="1" applyBorder="1" applyAlignment="1">
      <alignment vertical="center" wrapText="1"/>
    </xf>
    <xf numFmtId="0" fontId="140" fillId="6" borderId="6" xfId="1953" applyFont="1" applyFill="1" applyBorder="1" applyAlignment="1">
      <alignment vertical="center" wrapText="1"/>
    </xf>
    <xf numFmtId="0" fontId="148" fillId="6" borderId="7" xfId="1953" applyFont="1" applyFill="1" applyBorder="1" applyAlignment="1">
      <alignment vertical="center" wrapText="1"/>
    </xf>
    <xf numFmtId="0" fontId="148" fillId="6" borderId="8" xfId="1953" applyFont="1" applyFill="1" applyBorder="1" applyAlignment="1">
      <alignment vertical="center" wrapText="1"/>
    </xf>
    <xf numFmtId="0" fontId="148" fillId="6" borderId="6" xfId="1953" applyFont="1" applyFill="1" applyBorder="1" applyAlignment="1">
      <alignment vertical="center" wrapText="1"/>
    </xf>
    <xf numFmtId="0" fontId="106" fillId="0" borderId="10" xfId="0" applyFont="1" applyBorder="1" applyAlignment="1">
      <alignment horizontal="center"/>
    </xf>
    <xf numFmtId="0" fontId="106" fillId="0" borderId="8" xfId="0" applyFont="1" applyBorder="1" applyAlignment="1">
      <alignment horizontal="center" vertical="center" wrapText="1"/>
    </xf>
    <xf numFmtId="0" fontId="166" fillId="0" borderId="7" xfId="61" applyFont="1" applyBorder="1" applyAlignment="1">
      <alignment horizontal="center" vertical="center" wrapText="1"/>
    </xf>
    <xf numFmtId="0" fontId="166" fillId="0" borderId="8" xfId="61" applyFont="1" applyBorder="1" applyAlignment="1">
      <alignment horizontal="center" vertical="center" wrapText="1"/>
    </xf>
    <xf numFmtId="0" fontId="166" fillId="0" borderId="6" xfId="61" applyFont="1" applyBorder="1" applyAlignment="1">
      <alignment horizontal="center" vertical="center" wrapText="1"/>
    </xf>
    <xf numFmtId="0" fontId="166" fillId="0" borderId="0" xfId="61" applyFont="1" applyBorder="1" applyAlignment="1">
      <alignment horizontal="left" wrapText="1"/>
    </xf>
    <xf numFmtId="0" fontId="65" fillId="0" borderId="0" xfId="1961" applyFont="1" applyAlignment="1">
      <alignment horizontal="center" vertical="center" wrapText="1"/>
    </xf>
    <xf numFmtId="0" fontId="1" fillId="0" borderId="0" xfId="1961"/>
    <xf numFmtId="0" fontId="65" fillId="0" borderId="10" xfId="1961" applyFont="1" applyBorder="1" applyAlignment="1">
      <alignment horizontal="center" vertical="center" wrapText="1"/>
    </xf>
    <xf numFmtId="0" fontId="116" fillId="0" borderId="4" xfId="1961" applyFont="1" applyBorder="1" applyAlignment="1">
      <alignment horizontal="center" vertical="center" wrapText="1"/>
    </xf>
    <xf numFmtId="0" fontId="117" fillId="0" borderId="4" xfId="1961" applyFont="1" applyBorder="1" applyAlignment="1">
      <alignment horizontal="center" vertical="center"/>
    </xf>
    <xf numFmtId="0" fontId="116" fillId="0" borderId="4" xfId="1961" applyFont="1" applyBorder="1" applyAlignment="1">
      <alignment horizontal="center" vertical="center" wrapText="1"/>
    </xf>
    <xf numFmtId="0" fontId="116" fillId="0" borderId="4" xfId="1961" applyFont="1" applyFill="1" applyBorder="1" applyAlignment="1">
      <alignment horizontal="center" vertical="center" textRotation="90" wrapText="1"/>
    </xf>
    <xf numFmtId="0" fontId="118" fillId="0" borderId="4" xfId="1961" applyFont="1" applyBorder="1" applyAlignment="1">
      <alignment horizontal="center" vertical="center" wrapText="1"/>
    </xf>
    <xf numFmtId="0" fontId="115" fillId="0" borderId="4" xfId="1961" applyFont="1" applyBorder="1" applyAlignment="1">
      <alignment vertical="center" wrapText="1"/>
    </xf>
    <xf numFmtId="0" fontId="101" fillId="0" borderId="4" xfId="1961" applyFont="1" applyBorder="1" applyAlignment="1">
      <alignment horizontal="center" vertical="center" wrapText="1"/>
    </xf>
    <xf numFmtId="14" fontId="101" fillId="0" borderId="4" xfId="1961" applyNumberFormat="1" applyFont="1" applyBorder="1" applyAlignment="1">
      <alignment horizontal="center" vertical="center" wrapText="1"/>
    </xf>
    <xf numFmtId="0" fontId="101" fillId="2" borderId="4" xfId="1961" applyFont="1" applyFill="1" applyBorder="1" applyAlignment="1">
      <alignment horizontal="center" vertical="center" wrapText="1"/>
    </xf>
    <xf numFmtId="0" fontId="101" fillId="0" borderId="4" xfId="1961" applyFont="1" applyBorder="1" applyAlignment="1">
      <alignment vertical="center" wrapText="1"/>
    </xf>
    <xf numFmtId="49" fontId="101" fillId="0" borderId="4" xfId="1961" applyNumberFormat="1" applyFont="1" applyBorder="1" applyAlignment="1">
      <alignment horizontal="left" wrapText="1"/>
    </xf>
    <xf numFmtId="0" fontId="1" fillId="0" borderId="0" xfId="1961" applyFont="1"/>
    <xf numFmtId="0" fontId="115" fillId="0" borderId="4" xfId="1961" applyFont="1" applyBorder="1" applyAlignment="1">
      <alignment horizontal="left" vertical="center" wrapText="1"/>
    </xf>
    <xf numFmtId="0" fontId="1" fillId="0" borderId="4" xfId="1961" applyFont="1" applyBorder="1"/>
    <xf numFmtId="0" fontId="115" fillId="0" borderId="0" xfId="1961" applyFont="1"/>
    <xf numFmtId="0" fontId="115" fillId="0" borderId="0" xfId="1961" applyFont="1" applyFill="1" applyBorder="1" applyAlignment="1">
      <alignment horizontal="left" vertical="center" wrapText="1"/>
    </xf>
  </cellXfs>
  <cellStyles count="1962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2 2" xfId="1945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2 2 2" xfId="1943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2 2" xfId="1942"/>
    <cellStyle name="S6 3" xfId="91"/>
    <cellStyle name="S6 4" xfId="102"/>
    <cellStyle name="S6 5" xfId="139"/>
    <cellStyle name="S7" xfId="53"/>
    <cellStyle name="S7 2" xfId="54"/>
    <cellStyle name="S7 2 2" xfId="1944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6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5"/>
    <cellStyle name="Обычный 2 2 4" xfId="1937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3"/>
    <cellStyle name="Обычный 28 4" xfId="1935"/>
    <cellStyle name="Обычный 28 4 2" xfId="1947"/>
    <cellStyle name="Обычный 28 4 3" xfId="1951"/>
    <cellStyle name="Обычный 29" xfId="1927"/>
    <cellStyle name="Обычный 3" xfId="63"/>
    <cellStyle name="Обычный 3 2" xfId="69"/>
    <cellStyle name="Обычный 3 2 2" xfId="114"/>
    <cellStyle name="Обычный 3 3" xfId="1924"/>
    <cellStyle name="Обычный 30" xfId="1931"/>
    <cellStyle name="Обычный 31" xfId="1941"/>
    <cellStyle name="Обычный 31 2" xfId="1949"/>
    <cellStyle name="Обычный 31 2 2" xfId="1953"/>
    <cellStyle name="Обычный 32" xfId="1954"/>
    <cellStyle name="Обычный 33" xfId="1940"/>
    <cellStyle name="Обычный 33 2" xfId="1948"/>
    <cellStyle name="Обычный 33 3" xfId="1952"/>
    <cellStyle name="Обычный 34" xfId="1934"/>
    <cellStyle name="Обычный 35" xfId="1946"/>
    <cellStyle name="Обычный 35 2" xfId="1950"/>
    <cellStyle name="Обычный 36" xfId="1955"/>
    <cellStyle name="Обычный 37" xfId="1956"/>
    <cellStyle name="Обычный 38" xfId="1957"/>
    <cellStyle name="Обычный 39" xfId="1958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40" xfId="1959"/>
    <cellStyle name="Обычный 41" xfId="1960"/>
    <cellStyle name="Обычный 42" xfId="1961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Обычный_1080  сводный расчет" xfId="1933"/>
    <cellStyle name="Обычный_6200_PRT" xfId="1939"/>
    <cellStyle name="Обычный_6200_PRT 2" xfId="1932"/>
    <cellStyle name="Обычный_6200РД" xfId="1938"/>
    <cellStyle name="ПИР" xfId="1929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итул" xfId="1928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Финансовый 7" xfId="1936"/>
    <cellStyle name="Хвост" xfId="1930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7.xml"/><Relationship Id="rId21" Type="http://schemas.openxmlformats.org/officeDocument/2006/relationships/externalLink" Target="externalLinks/externalLink2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63" Type="http://schemas.openxmlformats.org/officeDocument/2006/relationships/externalLink" Target="externalLinks/externalLink44.xml"/><Relationship Id="rId68" Type="http://schemas.openxmlformats.org/officeDocument/2006/relationships/externalLink" Target="externalLinks/externalLink4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74" Type="http://schemas.openxmlformats.org/officeDocument/2006/relationships/externalLink" Target="externalLinks/externalLink55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2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64" Type="http://schemas.openxmlformats.org/officeDocument/2006/relationships/externalLink" Target="externalLinks/externalLink45.xml"/><Relationship Id="rId69" Type="http://schemas.openxmlformats.org/officeDocument/2006/relationships/externalLink" Target="externalLinks/externalLink50.xml"/><Relationship Id="rId77" Type="http://schemas.openxmlformats.org/officeDocument/2006/relationships/externalLink" Target="externalLinks/externalLink5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72" Type="http://schemas.openxmlformats.org/officeDocument/2006/relationships/externalLink" Target="externalLinks/externalLink53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0.xml"/><Relationship Id="rId67" Type="http://schemas.openxmlformats.org/officeDocument/2006/relationships/externalLink" Target="externalLinks/externalLink48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externalLink" Target="externalLinks/externalLink43.xml"/><Relationship Id="rId70" Type="http://schemas.openxmlformats.org/officeDocument/2006/relationships/externalLink" Target="externalLinks/externalLink51.xml"/><Relationship Id="rId75" Type="http://schemas.openxmlformats.org/officeDocument/2006/relationships/externalLink" Target="externalLinks/externalLink5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1.xml"/><Relationship Id="rId65" Type="http://schemas.openxmlformats.org/officeDocument/2006/relationships/externalLink" Target="externalLinks/externalLink46.xml"/><Relationship Id="rId73" Type="http://schemas.openxmlformats.org/officeDocument/2006/relationships/externalLink" Target="externalLinks/externalLink54.xml"/><Relationship Id="rId78" Type="http://schemas.openxmlformats.org/officeDocument/2006/relationships/externalLink" Target="externalLinks/externalLink59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76" Type="http://schemas.openxmlformats.org/officeDocument/2006/relationships/externalLink" Target="externalLinks/externalLink5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2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5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66" Type="http://schemas.openxmlformats.org/officeDocument/2006/relationships/externalLink" Target="externalLinks/externalLink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6569</xdr:colOff>
      <xdr:row>6</xdr:row>
      <xdr:rowOff>190500</xdr:rowOff>
    </xdr:from>
    <xdr:to>
      <xdr:col>10</xdr:col>
      <xdr:colOff>647700</xdr:colOff>
      <xdr:row>6</xdr:row>
      <xdr:rowOff>190502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921719" y="2647950"/>
          <a:ext cx="1974631" cy="2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19050</xdr:colOff>
      <xdr:row>7</xdr:row>
      <xdr:rowOff>371475</xdr:rowOff>
    </xdr:from>
    <xdr:to>
      <xdr:col>18</xdr:col>
      <xdr:colOff>428625</xdr:colOff>
      <xdr:row>7</xdr:row>
      <xdr:rowOff>371478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8934450" y="3429000"/>
          <a:ext cx="5076825" cy="3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419100</xdr:colOff>
      <xdr:row>9</xdr:row>
      <xdr:rowOff>238125</xdr:rowOff>
    </xdr:from>
    <xdr:to>
      <xdr:col>23</xdr:col>
      <xdr:colOff>523875</xdr:colOff>
      <xdr:row>9</xdr:row>
      <xdr:rowOff>238125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>
          <a:off x="16002000" y="5048250"/>
          <a:ext cx="1438275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333375</xdr:colOff>
      <xdr:row>8</xdr:row>
      <xdr:rowOff>447675</xdr:rowOff>
    </xdr:from>
    <xdr:to>
      <xdr:col>21</xdr:col>
      <xdr:colOff>409575</xdr:colOff>
      <xdr:row>8</xdr:row>
      <xdr:rowOff>447675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13916025" y="4305300"/>
          <a:ext cx="2076450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</xdr:col>
      <xdr:colOff>304800</xdr:colOff>
      <xdr:row>40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666750" y="2965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40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4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DC\smo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Temp\Rar$DI00.781\&#1048;&#1079;&#1099;&#1089;&#1082;&#1072;&#1085;&#1080;&#1103;\&#1075;&#1077;&#1086;&#1083;-&#1048;&#108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43;&#1045;&#1054;&#1057;&#1052;&#1045;&#1058;&#1040;\&#1056;&#1040;&#1057;&#1063;&#1045;&#1058;%20&#1057;&#1052;&#1045;&#1058;&#106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&#1057;&#1052;&#1045;&#1058;&#1067;\INGGEO\1501-1530\Zarplata_1\&#1044;&#1077;&#1085;&#1080;&#1089;\&#1089;&#1086;&#1093;&#1088;&#1072;&#1085;&#1080;&#1090;&#110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exchange\23%20&#1086;&#1090;&#1076;&#1077;&#1083;\&#1045;&#1088;&#1105;&#1084;&#1080;&#1085;\&#1089;&#1084;&#1047;&#1045;&#1052;&#1086;&#1076;&#10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свод"/>
      <sheetName val="СметаСводная снег"/>
      <sheetName val="93-110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Зап-3- СЦБ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Пример расчета"/>
      <sheetName val="Табл38-7"/>
      <sheetName val="все"/>
      <sheetName val="информация"/>
      <sheetName val="Кредиты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ДР"/>
      <sheetName val="РасчетКомандир1"/>
      <sheetName val="РасчетКомандир2"/>
      <sheetName val="Смета"/>
      <sheetName val="свод 2"/>
      <sheetName val="свод 3"/>
      <sheetName val="топо"/>
      <sheetName val="Зап-3- СЦБ"/>
      <sheetName val="Данные для расчёта сметы"/>
      <sheetName val="эл_химз_"/>
      <sheetName val="геология_"/>
      <sheetName val="Лист1"/>
      <sheetName val="Обновление"/>
      <sheetName val="Цена"/>
      <sheetName val="Product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равочные данные"/>
      <sheetName val="Шкаф"/>
      <sheetName val="Коэфф1."/>
      <sheetName val="Прайс лист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исходные данные"/>
      <sheetName val="расчетные таблицы"/>
      <sheetName val="УП _2004"/>
      <sheetName val="См3 СЦБ-зап"/>
      <sheetName val="СметаСводная Рыб"/>
      <sheetName val="Справка"/>
      <sheetName val="свод_2"/>
      <sheetName val="свод_3"/>
      <sheetName val="Зап-3-_СЦБ"/>
      <sheetName val="Данные_для_расчёта_сме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топо"/>
      <sheetName val="топография"/>
      <sheetName val="Journals"/>
      <sheetName val="Данные для расчёта сметы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свод 2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СметаСводная"/>
      <sheetName val="См 1 наруж.водопровод"/>
      <sheetName val="Кл-р SysTel"/>
      <sheetName val="СПРПФ"/>
      <sheetName val="sapactivexlhiddensheet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сводная"/>
      <sheetName val="НЕДЕЛИ"/>
      <sheetName val="13.1"/>
      <sheetName val="Архив2"/>
      <sheetName val="Таас-Юрях"/>
      <sheetName val="Етыпур-"/>
      <sheetName val="ЗапТарк"/>
      <sheetName val="Приобка"/>
      <sheetName val="ВЖК"/>
      <sheetName val="КП Ма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Данные для расчёта сметы"/>
      <sheetName val="топо"/>
      <sheetName val="топография"/>
      <sheetName val="свод 3"/>
      <sheetName val="СметаСводная"/>
      <sheetName val="свод 2"/>
      <sheetName val="См 1 наруж.водопровод"/>
      <sheetName val="Кл-р SysTel"/>
      <sheetName val="СПРПФ"/>
      <sheetName val="sapactivexlhiddensheet"/>
      <sheetName val="ПДР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Таас-Юрях"/>
      <sheetName val="Етыпур-"/>
      <sheetName val="ЗапТарк"/>
      <sheetName val="Приобка"/>
      <sheetName val="Тобольск"/>
      <sheetName val="ВЖК"/>
      <sheetName val="КП Мак"/>
      <sheetName val="сводная"/>
      <sheetName val="Journals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УПН"/>
      <sheetName val="Спр_общий"/>
      <sheetName val="Пример расчета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НЕДЕЛИ"/>
      <sheetName val="13.1"/>
      <sheetName val="Архив2"/>
      <sheetName val="влад-таблица"/>
      <sheetName val="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Обновление"/>
      <sheetName val="Цена"/>
      <sheetName val="Product"/>
      <sheetName val="Смета 1свод"/>
      <sheetName val="Лист1"/>
      <sheetName val="Шкаф"/>
      <sheetName val="Прайс лист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  <sheetName val="эл_химз_"/>
      <sheetName val="геология_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"/>
      <sheetName val="Баланс"/>
      <sheetName val="Production and Spend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Списки"/>
      <sheetName val="6.14_КР"/>
      <sheetName val="Прилож"/>
      <sheetName val="DATA"/>
      <sheetName val="см8"/>
      <sheetName val="Пример расчета"/>
      <sheetName val="все"/>
      <sheetName val="информация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к.84-к.83"/>
      <sheetName val="Коэфф1."/>
      <sheetName val="2002(v2)"/>
      <sheetName val="справ.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sapactivexlhiddensheet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Смета_1"/>
      <sheetName val="свод 3"/>
      <sheetName val="шаблон"/>
      <sheetName val="1"/>
      <sheetName val="Пояснение "/>
      <sheetName val="93-110"/>
      <sheetName val="list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Текущие_цены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геолог"/>
      <sheetName val="SakhNIPI5"/>
      <sheetName val="ПИР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СметаСводная снег"/>
      <sheetName val="2002_v2_"/>
      <sheetName val="Данные для расчёта сметы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см8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28">
          <cell r="E28">
            <v>26.88</v>
          </cell>
        </row>
      </sheetData>
      <sheetData sheetId="2"/>
      <sheetData sheetId="3"/>
      <sheetData sheetId="4"/>
      <sheetData sheetId="5"/>
      <sheetData sheetId="6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 проект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СметаСводная 1 оч"/>
      <sheetName val="пятилетка"/>
      <sheetName val="мониторинг"/>
      <sheetName val="Спецификация"/>
      <sheetName val="См_1_наруж_водопровод"/>
      <sheetName val="свод_2"/>
      <sheetName val="Разработка_проекта"/>
      <sheetName val="КП_НовоКов"/>
      <sheetName val="Данные_для_расчёта_сметы"/>
      <sheetName val="Коэфф1_"/>
      <sheetName val="Прайс_лист"/>
      <sheetName val="СметаСводная_1_оч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Смета терзем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Кал.план Жукова даты - не надо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 x14ac:dyDescent="0.2">
      <c r="A1" s="16"/>
      <c r="B1" s="17"/>
      <c r="C1" s="17"/>
      <c r="D1" s="16"/>
      <c r="E1" s="18" t="s">
        <v>49</v>
      </c>
      <c r="F1" s="18"/>
      <c r="G1" s="18"/>
      <c r="H1" s="18"/>
      <c r="I1" s="18"/>
      <c r="J1" s="18"/>
      <c r="K1" s="17"/>
      <c r="L1" s="17"/>
      <c r="M1" s="8"/>
    </row>
    <row r="2" spans="1:13" x14ac:dyDescent="0.2">
      <c r="A2" s="16"/>
      <c r="B2" s="17"/>
      <c r="C2" s="17"/>
      <c r="D2" s="16"/>
      <c r="E2" s="18" t="s">
        <v>50</v>
      </c>
      <c r="F2" s="18"/>
      <c r="G2" s="18"/>
      <c r="H2" s="18"/>
      <c r="I2" s="18"/>
      <c r="J2" s="18"/>
      <c r="K2" s="17"/>
      <c r="L2" s="17"/>
      <c r="M2" s="8"/>
    </row>
    <row r="3" spans="1:13" x14ac:dyDescent="0.2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 x14ac:dyDescent="0.2">
      <c r="A4" s="1018" t="s">
        <v>47</v>
      </c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8"/>
    </row>
    <row r="5" spans="1:13" x14ac:dyDescent="0.2">
      <c r="A5" s="1019" t="s">
        <v>92</v>
      </c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7"/>
    </row>
    <row r="6" spans="1:13" s="93" customFormat="1" ht="26.25" customHeight="1" thickBot="1" x14ac:dyDescent="0.3">
      <c r="A6" s="1021" t="s">
        <v>93</v>
      </c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2"/>
      <c r="M6" s="92"/>
    </row>
    <row r="7" spans="1:13" ht="21" customHeight="1" thickTop="1" x14ac:dyDescent="0.2">
      <c r="A7" s="20" t="s">
        <v>51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 x14ac:dyDescent="0.2">
      <c r="A8" s="1023" t="s">
        <v>17</v>
      </c>
      <c r="B8" s="1023" t="s">
        <v>18</v>
      </c>
      <c r="C8" s="1023" t="s">
        <v>19</v>
      </c>
      <c r="D8" s="1023" t="s">
        <v>20</v>
      </c>
      <c r="E8" s="1023" t="s">
        <v>21</v>
      </c>
      <c r="F8" s="1023" t="s">
        <v>22</v>
      </c>
      <c r="G8" s="1023"/>
      <c r="H8" s="1023"/>
      <c r="I8" s="1023"/>
      <c r="J8" s="1023"/>
      <c r="K8" s="1024"/>
      <c r="L8" s="1023" t="s">
        <v>23</v>
      </c>
    </row>
    <row r="9" spans="1:13" ht="18" customHeight="1" x14ac:dyDescent="0.2">
      <c r="A9" s="1024"/>
      <c r="B9" s="1024"/>
      <c r="C9" s="1024"/>
      <c r="D9" s="1024"/>
      <c r="E9" s="1024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1024"/>
    </row>
    <row r="10" spans="1:13" ht="18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 x14ac:dyDescent="0.25">
      <c r="A11" s="1025" t="s">
        <v>30</v>
      </c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1027"/>
    </row>
    <row r="12" spans="1:13" ht="42" customHeight="1" x14ac:dyDescent="0.2">
      <c r="A12" s="26">
        <v>1</v>
      </c>
      <c r="B12" s="27" t="s">
        <v>52</v>
      </c>
      <c r="C12" s="28" t="s">
        <v>53</v>
      </c>
      <c r="D12" s="28">
        <v>0.36</v>
      </c>
      <c r="E12" s="29" t="s">
        <v>54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 x14ac:dyDescent="0.2">
      <c r="A13" s="26">
        <v>2</v>
      </c>
      <c r="B13" s="27" t="s">
        <v>55</v>
      </c>
      <c r="C13" s="28" t="s">
        <v>37</v>
      </c>
      <c r="D13" s="28">
        <v>0</v>
      </c>
      <c r="E13" s="29" t="s">
        <v>56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 x14ac:dyDescent="0.2">
      <c r="A14" s="26">
        <v>2</v>
      </c>
      <c r="B14" s="27" t="s">
        <v>57</v>
      </c>
      <c r="C14" s="28" t="s">
        <v>37</v>
      </c>
      <c r="D14" s="28">
        <v>36</v>
      </c>
      <c r="E14" s="29" t="s">
        <v>58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 x14ac:dyDescent="0.2">
      <c r="A15" s="26">
        <v>3</v>
      </c>
      <c r="B15" s="27" t="s">
        <v>59</v>
      </c>
      <c r="C15" s="28" t="s">
        <v>60</v>
      </c>
      <c r="D15" s="28">
        <v>4845</v>
      </c>
      <c r="E15" s="29" t="s">
        <v>61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 x14ac:dyDescent="0.2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 x14ac:dyDescent="0.2">
      <c r="A17" s="35"/>
      <c r="B17" s="3" t="s">
        <v>77</v>
      </c>
      <c r="C17" s="7"/>
      <c r="D17" s="36">
        <f>L16</f>
        <v>113568.24</v>
      </c>
      <c r="E17" s="4" t="s">
        <v>62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 x14ac:dyDescent="0.2">
      <c r="A18" s="35"/>
      <c r="B18" s="3" t="s">
        <v>63</v>
      </c>
      <c r="C18" s="7"/>
      <c r="D18" s="36">
        <f>L16</f>
        <v>113568.24</v>
      </c>
      <c r="E18" s="4" t="s">
        <v>64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 x14ac:dyDescent="0.2">
      <c r="A19" s="35"/>
      <c r="B19" s="3" t="s">
        <v>65</v>
      </c>
      <c r="C19" s="37"/>
      <c r="D19" s="36">
        <f>L16</f>
        <v>113568.24</v>
      </c>
      <c r="E19" s="4" t="s">
        <v>66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 x14ac:dyDescent="0.2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 x14ac:dyDescent="0.2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 x14ac:dyDescent="0.25">
      <c r="A22" s="1025" t="s">
        <v>67</v>
      </c>
      <c r="B22" s="1026"/>
      <c r="C22" s="1026"/>
      <c r="D22" s="1026"/>
      <c r="E22" s="1026"/>
      <c r="F22" s="1026"/>
      <c r="G22" s="1026"/>
      <c r="H22" s="1026"/>
      <c r="I22" s="1026"/>
      <c r="J22" s="1026"/>
      <c r="K22" s="1026"/>
      <c r="L22" s="1027"/>
      <c r="M22" s="9"/>
    </row>
    <row r="23" spans="1:13" ht="29.25" hidden="1" customHeight="1" x14ac:dyDescent="0.2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 x14ac:dyDescent="0.2">
      <c r="A24" s="26">
        <v>4</v>
      </c>
      <c r="B24" s="53" t="s">
        <v>68</v>
      </c>
      <c r="C24" s="29"/>
      <c r="D24" s="54">
        <f>L21</f>
        <v>136281.89000000001</v>
      </c>
      <c r="E24" s="55" t="s">
        <v>69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 x14ac:dyDescent="0.2">
      <c r="A25" s="26">
        <v>5</v>
      </c>
      <c r="B25" s="53" t="s">
        <v>70</v>
      </c>
      <c r="C25" s="29"/>
      <c r="D25" s="54">
        <f>D24+L24</f>
        <v>143095.98000000001</v>
      </c>
      <c r="E25" s="55" t="s">
        <v>71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 x14ac:dyDescent="0.2">
      <c r="A26" s="26">
        <v>6</v>
      </c>
      <c r="B26" s="53" t="s">
        <v>32</v>
      </c>
      <c r="C26" s="29"/>
      <c r="D26" s="54">
        <f>D24+L24</f>
        <v>143095.98000000001</v>
      </c>
      <c r="E26" s="62" t="s">
        <v>72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 x14ac:dyDescent="0.2">
      <c r="A27" s="26">
        <v>8</v>
      </c>
      <c r="B27" s="53" t="s">
        <v>40</v>
      </c>
      <c r="C27" s="29"/>
      <c r="D27" s="54">
        <f>L16+L17</f>
        <v>136281.89000000001</v>
      </c>
      <c r="E27" s="55" t="s">
        <v>73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 x14ac:dyDescent="0.2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74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 x14ac:dyDescent="0.2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 x14ac:dyDescent="0.2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 x14ac:dyDescent="0.2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 x14ac:dyDescent="0.2">
      <c r="A32" s="79"/>
      <c r="B32" s="1028" t="s">
        <v>75</v>
      </c>
      <c r="C32" s="1029"/>
      <c r="D32" s="1029"/>
      <c r="E32" s="1029"/>
      <c r="F32" s="1029"/>
      <c r="G32" s="1029"/>
      <c r="H32" s="1029"/>
      <c r="I32" s="1029"/>
      <c r="J32" s="1030"/>
      <c r="K32" s="80">
        <v>3.9</v>
      </c>
      <c r="L32" s="81">
        <f>L31*K32</f>
        <v>747819.58</v>
      </c>
    </row>
    <row r="33" spans="1:12" hidden="1" x14ac:dyDescent="0.2">
      <c r="A33" s="79"/>
      <c r="B33" s="1028" t="s">
        <v>44</v>
      </c>
      <c r="C33" s="1029"/>
      <c r="D33" s="1029"/>
      <c r="E33" s="1029"/>
      <c r="F33" s="1029"/>
      <c r="G33" s="1029"/>
      <c r="H33" s="1029"/>
      <c r="I33" s="1029"/>
      <c r="J33" s="1030"/>
      <c r="K33" s="80">
        <v>1</v>
      </c>
      <c r="L33" s="81">
        <f>L32*K33</f>
        <v>747819.58</v>
      </c>
    </row>
    <row r="34" spans="1:12" x14ac:dyDescent="0.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 x14ac:dyDescent="0.2">
      <c r="A35" s="79"/>
      <c r="B35" s="1015" t="s">
        <v>76</v>
      </c>
      <c r="C35" s="1016"/>
      <c r="D35" s="1016"/>
      <c r="E35" s="1016"/>
      <c r="F35" s="1016"/>
      <c r="G35" s="1016"/>
      <c r="H35" s="1016"/>
      <c r="I35" s="1016"/>
      <c r="J35" s="1016"/>
      <c r="K35" s="1017"/>
      <c r="L35" s="70">
        <v>0</v>
      </c>
    </row>
    <row r="36" spans="1:12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x14ac:dyDescent="0.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M236"/>
  <sheetViews>
    <sheetView view="pageBreakPreview" topLeftCell="A40" zoomScaleNormal="100" zoomScaleSheetLayoutView="100" workbookViewId="0">
      <selection activeCell="N82" sqref="N82"/>
    </sheetView>
  </sheetViews>
  <sheetFormatPr defaultColWidth="11" defaultRowHeight="12.75" x14ac:dyDescent="0.2"/>
  <cols>
    <col min="1" max="1" width="7" style="278" customWidth="1"/>
    <col min="2" max="2" width="47.42578125" style="279" bestFit="1" customWidth="1"/>
    <col min="3" max="3" width="20.140625" style="279" bestFit="1" customWidth="1"/>
    <col min="4" max="4" width="6.42578125" style="278" customWidth="1"/>
    <col min="5" max="5" width="8.42578125" style="280" customWidth="1"/>
    <col min="6" max="6" width="2.42578125" style="280" customWidth="1"/>
    <col min="7" max="7" width="6.7109375" style="281" bestFit="1" customWidth="1"/>
    <col min="8" max="8" width="1.7109375" style="280" bestFit="1" customWidth="1"/>
    <col min="9" max="9" width="6.42578125" style="281" bestFit="1" customWidth="1"/>
    <col min="10" max="10" width="5.28515625" style="292" bestFit="1" customWidth="1"/>
    <col min="11" max="12" width="4" style="280" bestFit="1" customWidth="1"/>
    <col min="13" max="13" width="4" style="278" bestFit="1" customWidth="1"/>
    <col min="14" max="14" width="16.7109375" style="278" bestFit="1" customWidth="1"/>
    <col min="15" max="15" width="43.7109375" style="278" customWidth="1"/>
    <col min="16" max="256" width="11" style="278"/>
    <col min="257" max="257" width="7" style="278" customWidth="1"/>
    <col min="258" max="258" width="47.42578125" style="278" bestFit="1" customWidth="1"/>
    <col min="259" max="259" width="20.140625" style="278" bestFit="1" customWidth="1"/>
    <col min="260" max="260" width="6.42578125" style="278" customWidth="1"/>
    <col min="261" max="261" width="8.42578125" style="278" customWidth="1"/>
    <col min="262" max="262" width="2.42578125" style="278" customWidth="1"/>
    <col min="263" max="263" width="6.7109375" style="278" bestFit="1" customWidth="1"/>
    <col min="264" max="264" width="1.7109375" style="278" bestFit="1" customWidth="1"/>
    <col min="265" max="265" width="6.42578125" style="278" bestFit="1" customWidth="1"/>
    <col min="266" max="266" width="5.28515625" style="278" bestFit="1" customWidth="1"/>
    <col min="267" max="269" width="4" style="278" bestFit="1" customWidth="1"/>
    <col min="270" max="270" width="16.7109375" style="278" bestFit="1" customWidth="1"/>
    <col min="271" max="512" width="11" style="278"/>
    <col min="513" max="513" width="7" style="278" customWidth="1"/>
    <col min="514" max="514" width="47.42578125" style="278" bestFit="1" customWidth="1"/>
    <col min="515" max="515" width="20.140625" style="278" bestFit="1" customWidth="1"/>
    <col min="516" max="516" width="6.42578125" style="278" customWidth="1"/>
    <col min="517" max="517" width="8.42578125" style="278" customWidth="1"/>
    <col min="518" max="518" width="2.42578125" style="278" customWidth="1"/>
    <col min="519" max="519" width="6.7109375" style="278" bestFit="1" customWidth="1"/>
    <col min="520" max="520" width="1.7109375" style="278" bestFit="1" customWidth="1"/>
    <col min="521" max="521" width="6.42578125" style="278" bestFit="1" customWidth="1"/>
    <col min="522" max="522" width="5.28515625" style="278" bestFit="1" customWidth="1"/>
    <col min="523" max="525" width="4" style="278" bestFit="1" customWidth="1"/>
    <col min="526" max="526" width="16.7109375" style="278" bestFit="1" customWidth="1"/>
    <col min="527" max="768" width="11" style="278"/>
    <col min="769" max="769" width="7" style="278" customWidth="1"/>
    <col min="770" max="770" width="47.42578125" style="278" bestFit="1" customWidth="1"/>
    <col min="771" max="771" width="20.140625" style="278" bestFit="1" customWidth="1"/>
    <col min="772" max="772" width="6.42578125" style="278" customWidth="1"/>
    <col min="773" max="773" width="8.42578125" style="278" customWidth="1"/>
    <col min="774" max="774" width="2.42578125" style="278" customWidth="1"/>
    <col min="775" max="775" width="6.7109375" style="278" bestFit="1" customWidth="1"/>
    <col min="776" max="776" width="1.7109375" style="278" bestFit="1" customWidth="1"/>
    <col min="777" max="777" width="6.42578125" style="278" bestFit="1" customWidth="1"/>
    <col min="778" max="778" width="5.28515625" style="278" bestFit="1" customWidth="1"/>
    <col min="779" max="781" width="4" style="278" bestFit="1" customWidth="1"/>
    <col min="782" max="782" width="16.7109375" style="278" bestFit="1" customWidth="1"/>
    <col min="783" max="1024" width="11" style="278"/>
    <col min="1025" max="1025" width="7" style="278" customWidth="1"/>
    <col min="1026" max="1026" width="47.42578125" style="278" bestFit="1" customWidth="1"/>
    <col min="1027" max="1027" width="20.140625" style="278" bestFit="1" customWidth="1"/>
    <col min="1028" max="1028" width="6.42578125" style="278" customWidth="1"/>
    <col min="1029" max="1029" width="8.42578125" style="278" customWidth="1"/>
    <col min="1030" max="1030" width="2.42578125" style="278" customWidth="1"/>
    <col min="1031" max="1031" width="6.7109375" style="278" bestFit="1" customWidth="1"/>
    <col min="1032" max="1032" width="1.7109375" style="278" bestFit="1" customWidth="1"/>
    <col min="1033" max="1033" width="6.42578125" style="278" bestFit="1" customWidth="1"/>
    <col min="1034" max="1034" width="5.28515625" style="278" bestFit="1" customWidth="1"/>
    <col min="1035" max="1037" width="4" style="278" bestFit="1" customWidth="1"/>
    <col min="1038" max="1038" width="16.7109375" style="278" bestFit="1" customWidth="1"/>
    <col min="1039" max="1280" width="11" style="278"/>
    <col min="1281" max="1281" width="7" style="278" customWidth="1"/>
    <col min="1282" max="1282" width="47.42578125" style="278" bestFit="1" customWidth="1"/>
    <col min="1283" max="1283" width="20.140625" style="278" bestFit="1" customWidth="1"/>
    <col min="1284" max="1284" width="6.42578125" style="278" customWidth="1"/>
    <col min="1285" max="1285" width="8.42578125" style="278" customWidth="1"/>
    <col min="1286" max="1286" width="2.42578125" style="278" customWidth="1"/>
    <col min="1287" max="1287" width="6.7109375" style="278" bestFit="1" customWidth="1"/>
    <col min="1288" max="1288" width="1.7109375" style="278" bestFit="1" customWidth="1"/>
    <col min="1289" max="1289" width="6.42578125" style="278" bestFit="1" customWidth="1"/>
    <col min="1290" max="1290" width="5.28515625" style="278" bestFit="1" customWidth="1"/>
    <col min="1291" max="1293" width="4" style="278" bestFit="1" customWidth="1"/>
    <col min="1294" max="1294" width="16.7109375" style="278" bestFit="1" customWidth="1"/>
    <col min="1295" max="1536" width="11" style="278"/>
    <col min="1537" max="1537" width="7" style="278" customWidth="1"/>
    <col min="1538" max="1538" width="47.42578125" style="278" bestFit="1" customWidth="1"/>
    <col min="1539" max="1539" width="20.140625" style="278" bestFit="1" customWidth="1"/>
    <col min="1540" max="1540" width="6.42578125" style="278" customWidth="1"/>
    <col min="1541" max="1541" width="8.42578125" style="278" customWidth="1"/>
    <col min="1542" max="1542" width="2.42578125" style="278" customWidth="1"/>
    <col min="1543" max="1543" width="6.7109375" style="278" bestFit="1" customWidth="1"/>
    <col min="1544" max="1544" width="1.7109375" style="278" bestFit="1" customWidth="1"/>
    <col min="1545" max="1545" width="6.42578125" style="278" bestFit="1" customWidth="1"/>
    <col min="1546" max="1546" width="5.28515625" style="278" bestFit="1" customWidth="1"/>
    <col min="1547" max="1549" width="4" style="278" bestFit="1" customWidth="1"/>
    <col min="1550" max="1550" width="16.7109375" style="278" bestFit="1" customWidth="1"/>
    <col min="1551" max="1792" width="11" style="278"/>
    <col min="1793" max="1793" width="7" style="278" customWidth="1"/>
    <col min="1794" max="1794" width="47.42578125" style="278" bestFit="1" customWidth="1"/>
    <col min="1795" max="1795" width="20.140625" style="278" bestFit="1" customWidth="1"/>
    <col min="1796" max="1796" width="6.42578125" style="278" customWidth="1"/>
    <col min="1797" max="1797" width="8.42578125" style="278" customWidth="1"/>
    <col min="1798" max="1798" width="2.42578125" style="278" customWidth="1"/>
    <col min="1799" max="1799" width="6.7109375" style="278" bestFit="1" customWidth="1"/>
    <col min="1800" max="1800" width="1.7109375" style="278" bestFit="1" customWidth="1"/>
    <col min="1801" max="1801" width="6.42578125" style="278" bestFit="1" customWidth="1"/>
    <col min="1802" max="1802" width="5.28515625" style="278" bestFit="1" customWidth="1"/>
    <col min="1803" max="1805" width="4" style="278" bestFit="1" customWidth="1"/>
    <col min="1806" max="1806" width="16.7109375" style="278" bestFit="1" customWidth="1"/>
    <col min="1807" max="2048" width="11" style="278"/>
    <col min="2049" max="2049" width="7" style="278" customWidth="1"/>
    <col min="2050" max="2050" width="47.42578125" style="278" bestFit="1" customWidth="1"/>
    <col min="2051" max="2051" width="20.140625" style="278" bestFit="1" customWidth="1"/>
    <col min="2052" max="2052" width="6.42578125" style="278" customWidth="1"/>
    <col min="2053" max="2053" width="8.42578125" style="278" customWidth="1"/>
    <col min="2054" max="2054" width="2.42578125" style="278" customWidth="1"/>
    <col min="2055" max="2055" width="6.7109375" style="278" bestFit="1" customWidth="1"/>
    <col min="2056" max="2056" width="1.7109375" style="278" bestFit="1" customWidth="1"/>
    <col min="2057" max="2057" width="6.42578125" style="278" bestFit="1" customWidth="1"/>
    <col min="2058" max="2058" width="5.28515625" style="278" bestFit="1" customWidth="1"/>
    <col min="2059" max="2061" width="4" style="278" bestFit="1" customWidth="1"/>
    <col min="2062" max="2062" width="16.7109375" style="278" bestFit="1" customWidth="1"/>
    <col min="2063" max="2304" width="11" style="278"/>
    <col min="2305" max="2305" width="7" style="278" customWidth="1"/>
    <col min="2306" max="2306" width="47.42578125" style="278" bestFit="1" customWidth="1"/>
    <col min="2307" max="2307" width="20.140625" style="278" bestFit="1" customWidth="1"/>
    <col min="2308" max="2308" width="6.42578125" style="278" customWidth="1"/>
    <col min="2309" max="2309" width="8.42578125" style="278" customWidth="1"/>
    <col min="2310" max="2310" width="2.42578125" style="278" customWidth="1"/>
    <col min="2311" max="2311" width="6.7109375" style="278" bestFit="1" customWidth="1"/>
    <col min="2312" max="2312" width="1.7109375" style="278" bestFit="1" customWidth="1"/>
    <col min="2313" max="2313" width="6.42578125" style="278" bestFit="1" customWidth="1"/>
    <col min="2314" max="2314" width="5.28515625" style="278" bestFit="1" customWidth="1"/>
    <col min="2315" max="2317" width="4" style="278" bestFit="1" customWidth="1"/>
    <col min="2318" max="2318" width="16.7109375" style="278" bestFit="1" customWidth="1"/>
    <col min="2319" max="2560" width="11" style="278"/>
    <col min="2561" max="2561" width="7" style="278" customWidth="1"/>
    <col min="2562" max="2562" width="47.42578125" style="278" bestFit="1" customWidth="1"/>
    <col min="2563" max="2563" width="20.140625" style="278" bestFit="1" customWidth="1"/>
    <col min="2564" max="2564" width="6.42578125" style="278" customWidth="1"/>
    <col min="2565" max="2565" width="8.42578125" style="278" customWidth="1"/>
    <col min="2566" max="2566" width="2.42578125" style="278" customWidth="1"/>
    <col min="2567" max="2567" width="6.7109375" style="278" bestFit="1" customWidth="1"/>
    <col min="2568" max="2568" width="1.7109375" style="278" bestFit="1" customWidth="1"/>
    <col min="2569" max="2569" width="6.42578125" style="278" bestFit="1" customWidth="1"/>
    <col min="2570" max="2570" width="5.28515625" style="278" bestFit="1" customWidth="1"/>
    <col min="2571" max="2573" width="4" style="278" bestFit="1" customWidth="1"/>
    <col min="2574" max="2574" width="16.7109375" style="278" bestFit="1" customWidth="1"/>
    <col min="2575" max="2816" width="11" style="278"/>
    <col min="2817" max="2817" width="7" style="278" customWidth="1"/>
    <col min="2818" max="2818" width="47.42578125" style="278" bestFit="1" customWidth="1"/>
    <col min="2819" max="2819" width="20.140625" style="278" bestFit="1" customWidth="1"/>
    <col min="2820" max="2820" width="6.42578125" style="278" customWidth="1"/>
    <col min="2821" max="2821" width="8.42578125" style="278" customWidth="1"/>
    <col min="2822" max="2822" width="2.42578125" style="278" customWidth="1"/>
    <col min="2823" max="2823" width="6.7109375" style="278" bestFit="1" customWidth="1"/>
    <col min="2824" max="2824" width="1.7109375" style="278" bestFit="1" customWidth="1"/>
    <col min="2825" max="2825" width="6.42578125" style="278" bestFit="1" customWidth="1"/>
    <col min="2826" max="2826" width="5.28515625" style="278" bestFit="1" customWidth="1"/>
    <col min="2827" max="2829" width="4" style="278" bestFit="1" customWidth="1"/>
    <col min="2830" max="2830" width="16.7109375" style="278" bestFit="1" customWidth="1"/>
    <col min="2831" max="3072" width="11" style="278"/>
    <col min="3073" max="3073" width="7" style="278" customWidth="1"/>
    <col min="3074" max="3074" width="47.42578125" style="278" bestFit="1" customWidth="1"/>
    <col min="3075" max="3075" width="20.140625" style="278" bestFit="1" customWidth="1"/>
    <col min="3076" max="3076" width="6.42578125" style="278" customWidth="1"/>
    <col min="3077" max="3077" width="8.42578125" style="278" customWidth="1"/>
    <col min="3078" max="3078" width="2.42578125" style="278" customWidth="1"/>
    <col min="3079" max="3079" width="6.7109375" style="278" bestFit="1" customWidth="1"/>
    <col min="3080" max="3080" width="1.7109375" style="278" bestFit="1" customWidth="1"/>
    <col min="3081" max="3081" width="6.42578125" style="278" bestFit="1" customWidth="1"/>
    <col min="3082" max="3082" width="5.28515625" style="278" bestFit="1" customWidth="1"/>
    <col min="3083" max="3085" width="4" style="278" bestFit="1" customWidth="1"/>
    <col min="3086" max="3086" width="16.7109375" style="278" bestFit="1" customWidth="1"/>
    <col min="3087" max="3328" width="11" style="278"/>
    <col min="3329" max="3329" width="7" style="278" customWidth="1"/>
    <col min="3330" max="3330" width="47.42578125" style="278" bestFit="1" customWidth="1"/>
    <col min="3331" max="3331" width="20.140625" style="278" bestFit="1" customWidth="1"/>
    <col min="3332" max="3332" width="6.42578125" style="278" customWidth="1"/>
    <col min="3333" max="3333" width="8.42578125" style="278" customWidth="1"/>
    <col min="3334" max="3334" width="2.42578125" style="278" customWidth="1"/>
    <col min="3335" max="3335" width="6.7109375" style="278" bestFit="1" customWidth="1"/>
    <col min="3336" max="3336" width="1.7109375" style="278" bestFit="1" customWidth="1"/>
    <col min="3337" max="3337" width="6.42578125" style="278" bestFit="1" customWidth="1"/>
    <col min="3338" max="3338" width="5.28515625" style="278" bestFit="1" customWidth="1"/>
    <col min="3339" max="3341" width="4" style="278" bestFit="1" customWidth="1"/>
    <col min="3342" max="3342" width="16.7109375" style="278" bestFit="1" customWidth="1"/>
    <col min="3343" max="3584" width="11" style="278"/>
    <col min="3585" max="3585" width="7" style="278" customWidth="1"/>
    <col min="3586" max="3586" width="47.42578125" style="278" bestFit="1" customWidth="1"/>
    <col min="3587" max="3587" width="20.140625" style="278" bestFit="1" customWidth="1"/>
    <col min="3588" max="3588" width="6.42578125" style="278" customWidth="1"/>
    <col min="3589" max="3589" width="8.42578125" style="278" customWidth="1"/>
    <col min="3590" max="3590" width="2.42578125" style="278" customWidth="1"/>
    <col min="3591" max="3591" width="6.7109375" style="278" bestFit="1" customWidth="1"/>
    <col min="3592" max="3592" width="1.7109375" style="278" bestFit="1" customWidth="1"/>
    <col min="3593" max="3593" width="6.42578125" style="278" bestFit="1" customWidth="1"/>
    <col min="3594" max="3594" width="5.28515625" style="278" bestFit="1" customWidth="1"/>
    <col min="3595" max="3597" width="4" style="278" bestFit="1" customWidth="1"/>
    <col min="3598" max="3598" width="16.7109375" style="278" bestFit="1" customWidth="1"/>
    <col min="3599" max="3840" width="11" style="278"/>
    <col min="3841" max="3841" width="7" style="278" customWidth="1"/>
    <col min="3842" max="3842" width="47.42578125" style="278" bestFit="1" customWidth="1"/>
    <col min="3843" max="3843" width="20.140625" style="278" bestFit="1" customWidth="1"/>
    <col min="3844" max="3844" width="6.42578125" style="278" customWidth="1"/>
    <col min="3845" max="3845" width="8.42578125" style="278" customWidth="1"/>
    <col min="3846" max="3846" width="2.42578125" style="278" customWidth="1"/>
    <col min="3847" max="3847" width="6.7109375" style="278" bestFit="1" customWidth="1"/>
    <col min="3848" max="3848" width="1.7109375" style="278" bestFit="1" customWidth="1"/>
    <col min="3849" max="3849" width="6.42578125" style="278" bestFit="1" customWidth="1"/>
    <col min="3850" max="3850" width="5.28515625" style="278" bestFit="1" customWidth="1"/>
    <col min="3851" max="3853" width="4" style="278" bestFit="1" customWidth="1"/>
    <col min="3854" max="3854" width="16.7109375" style="278" bestFit="1" customWidth="1"/>
    <col min="3855" max="4096" width="11" style="278"/>
    <col min="4097" max="4097" width="7" style="278" customWidth="1"/>
    <col min="4098" max="4098" width="47.42578125" style="278" bestFit="1" customWidth="1"/>
    <col min="4099" max="4099" width="20.140625" style="278" bestFit="1" customWidth="1"/>
    <col min="4100" max="4100" width="6.42578125" style="278" customWidth="1"/>
    <col min="4101" max="4101" width="8.42578125" style="278" customWidth="1"/>
    <col min="4102" max="4102" width="2.42578125" style="278" customWidth="1"/>
    <col min="4103" max="4103" width="6.7109375" style="278" bestFit="1" customWidth="1"/>
    <col min="4104" max="4104" width="1.7109375" style="278" bestFit="1" customWidth="1"/>
    <col min="4105" max="4105" width="6.42578125" style="278" bestFit="1" customWidth="1"/>
    <col min="4106" max="4106" width="5.28515625" style="278" bestFit="1" customWidth="1"/>
    <col min="4107" max="4109" width="4" style="278" bestFit="1" customWidth="1"/>
    <col min="4110" max="4110" width="16.7109375" style="278" bestFit="1" customWidth="1"/>
    <col min="4111" max="4352" width="11" style="278"/>
    <col min="4353" max="4353" width="7" style="278" customWidth="1"/>
    <col min="4354" max="4354" width="47.42578125" style="278" bestFit="1" customWidth="1"/>
    <col min="4355" max="4355" width="20.140625" style="278" bestFit="1" customWidth="1"/>
    <col min="4356" max="4356" width="6.42578125" style="278" customWidth="1"/>
    <col min="4357" max="4357" width="8.42578125" style="278" customWidth="1"/>
    <col min="4358" max="4358" width="2.42578125" style="278" customWidth="1"/>
    <col min="4359" max="4359" width="6.7109375" style="278" bestFit="1" customWidth="1"/>
    <col min="4360" max="4360" width="1.7109375" style="278" bestFit="1" customWidth="1"/>
    <col min="4361" max="4361" width="6.42578125" style="278" bestFit="1" customWidth="1"/>
    <col min="4362" max="4362" width="5.28515625" style="278" bestFit="1" customWidth="1"/>
    <col min="4363" max="4365" width="4" style="278" bestFit="1" customWidth="1"/>
    <col min="4366" max="4366" width="16.7109375" style="278" bestFit="1" customWidth="1"/>
    <col min="4367" max="4608" width="11" style="278"/>
    <col min="4609" max="4609" width="7" style="278" customWidth="1"/>
    <col min="4610" max="4610" width="47.42578125" style="278" bestFit="1" customWidth="1"/>
    <col min="4611" max="4611" width="20.140625" style="278" bestFit="1" customWidth="1"/>
    <col min="4612" max="4612" width="6.42578125" style="278" customWidth="1"/>
    <col min="4613" max="4613" width="8.42578125" style="278" customWidth="1"/>
    <col min="4614" max="4614" width="2.42578125" style="278" customWidth="1"/>
    <col min="4615" max="4615" width="6.7109375" style="278" bestFit="1" customWidth="1"/>
    <col min="4616" max="4616" width="1.7109375" style="278" bestFit="1" customWidth="1"/>
    <col min="4617" max="4617" width="6.42578125" style="278" bestFit="1" customWidth="1"/>
    <col min="4618" max="4618" width="5.28515625" style="278" bestFit="1" customWidth="1"/>
    <col min="4619" max="4621" width="4" style="278" bestFit="1" customWidth="1"/>
    <col min="4622" max="4622" width="16.7109375" style="278" bestFit="1" customWidth="1"/>
    <col min="4623" max="4864" width="11" style="278"/>
    <col min="4865" max="4865" width="7" style="278" customWidth="1"/>
    <col min="4866" max="4866" width="47.42578125" style="278" bestFit="1" customWidth="1"/>
    <col min="4867" max="4867" width="20.140625" style="278" bestFit="1" customWidth="1"/>
    <col min="4868" max="4868" width="6.42578125" style="278" customWidth="1"/>
    <col min="4869" max="4869" width="8.42578125" style="278" customWidth="1"/>
    <col min="4870" max="4870" width="2.42578125" style="278" customWidth="1"/>
    <col min="4871" max="4871" width="6.7109375" style="278" bestFit="1" customWidth="1"/>
    <col min="4872" max="4872" width="1.7109375" style="278" bestFit="1" customWidth="1"/>
    <col min="4873" max="4873" width="6.42578125" style="278" bestFit="1" customWidth="1"/>
    <col min="4874" max="4874" width="5.28515625" style="278" bestFit="1" customWidth="1"/>
    <col min="4875" max="4877" width="4" style="278" bestFit="1" customWidth="1"/>
    <col min="4878" max="4878" width="16.7109375" style="278" bestFit="1" customWidth="1"/>
    <col min="4879" max="5120" width="11" style="278"/>
    <col min="5121" max="5121" width="7" style="278" customWidth="1"/>
    <col min="5122" max="5122" width="47.42578125" style="278" bestFit="1" customWidth="1"/>
    <col min="5123" max="5123" width="20.140625" style="278" bestFit="1" customWidth="1"/>
    <col min="5124" max="5124" width="6.42578125" style="278" customWidth="1"/>
    <col min="5125" max="5125" width="8.42578125" style="278" customWidth="1"/>
    <col min="5126" max="5126" width="2.42578125" style="278" customWidth="1"/>
    <col min="5127" max="5127" width="6.7109375" style="278" bestFit="1" customWidth="1"/>
    <col min="5128" max="5128" width="1.7109375" style="278" bestFit="1" customWidth="1"/>
    <col min="5129" max="5129" width="6.42578125" style="278" bestFit="1" customWidth="1"/>
    <col min="5130" max="5130" width="5.28515625" style="278" bestFit="1" customWidth="1"/>
    <col min="5131" max="5133" width="4" style="278" bestFit="1" customWidth="1"/>
    <col min="5134" max="5134" width="16.7109375" style="278" bestFit="1" customWidth="1"/>
    <col min="5135" max="5376" width="11" style="278"/>
    <col min="5377" max="5377" width="7" style="278" customWidth="1"/>
    <col min="5378" max="5378" width="47.42578125" style="278" bestFit="1" customWidth="1"/>
    <col min="5379" max="5379" width="20.140625" style="278" bestFit="1" customWidth="1"/>
    <col min="5380" max="5380" width="6.42578125" style="278" customWidth="1"/>
    <col min="5381" max="5381" width="8.42578125" style="278" customWidth="1"/>
    <col min="5382" max="5382" width="2.42578125" style="278" customWidth="1"/>
    <col min="5383" max="5383" width="6.7109375" style="278" bestFit="1" customWidth="1"/>
    <col min="5384" max="5384" width="1.7109375" style="278" bestFit="1" customWidth="1"/>
    <col min="5385" max="5385" width="6.42578125" style="278" bestFit="1" customWidth="1"/>
    <col min="5386" max="5386" width="5.28515625" style="278" bestFit="1" customWidth="1"/>
    <col min="5387" max="5389" width="4" style="278" bestFit="1" customWidth="1"/>
    <col min="5390" max="5390" width="16.7109375" style="278" bestFit="1" customWidth="1"/>
    <col min="5391" max="5632" width="11" style="278"/>
    <col min="5633" max="5633" width="7" style="278" customWidth="1"/>
    <col min="5634" max="5634" width="47.42578125" style="278" bestFit="1" customWidth="1"/>
    <col min="5635" max="5635" width="20.140625" style="278" bestFit="1" customWidth="1"/>
    <col min="5636" max="5636" width="6.42578125" style="278" customWidth="1"/>
    <col min="5637" max="5637" width="8.42578125" style="278" customWidth="1"/>
    <col min="5638" max="5638" width="2.42578125" style="278" customWidth="1"/>
    <col min="5639" max="5639" width="6.7109375" style="278" bestFit="1" customWidth="1"/>
    <col min="5640" max="5640" width="1.7109375" style="278" bestFit="1" customWidth="1"/>
    <col min="5641" max="5641" width="6.42578125" style="278" bestFit="1" customWidth="1"/>
    <col min="5642" max="5642" width="5.28515625" style="278" bestFit="1" customWidth="1"/>
    <col min="5643" max="5645" width="4" style="278" bestFit="1" customWidth="1"/>
    <col min="5646" max="5646" width="16.7109375" style="278" bestFit="1" customWidth="1"/>
    <col min="5647" max="5888" width="11" style="278"/>
    <col min="5889" max="5889" width="7" style="278" customWidth="1"/>
    <col min="5890" max="5890" width="47.42578125" style="278" bestFit="1" customWidth="1"/>
    <col min="5891" max="5891" width="20.140625" style="278" bestFit="1" customWidth="1"/>
    <col min="5892" max="5892" width="6.42578125" style="278" customWidth="1"/>
    <col min="5893" max="5893" width="8.42578125" style="278" customWidth="1"/>
    <col min="5894" max="5894" width="2.42578125" style="278" customWidth="1"/>
    <col min="5895" max="5895" width="6.7109375" style="278" bestFit="1" customWidth="1"/>
    <col min="5896" max="5896" width="1.7109375" style="278" bestFit="1" customWidth="1"/>
    <col min="5897" max="5897" width="6.42578125" style="278" bestFit="1" customWidth="1"/>
    <col min="5898" max="5898" width="5.28515625" style="278" bestFit="1" customWidth="1"/>
    <col min="5899" max="5901" width="4" style="278" bestFit="1" customWidth="1"/>
    <col min="5902" max="5902" width="16.7109375" style="278" bestFit="1" customWidth="1"/>
    <col min="5903" max="6144" width="11" style="278"/>
    <col min="6145" max="6145" width="7" style="278" customWidth="1"/>
    <col min="6146" max="6146" width="47.42578125" style="278" bestFit="1" customWidth="1"/>
    <col min="6147" max="6147" width="20.140625" style="278" bestFit="1" customWidth="1"/>
    <col min="6148" max="6148" width="6.42578125" style="278" customWidth="1"/>
    <col min="6149" max="6149" width="8.42578125" style="278" customWidth="1"/>
    <col min="6150" max="6150" width="2.42578125" style="278" customWidth="1"/>
    <col min="6151" max="6151" width="6.7109375" style="278" bestFit="1" customWidth="1"/>
    <col min="6152" max="6152" width="1.7109375" style="278" bestFit="1" customWidth="1"/>
    <col min="6153" max="6153" width="6.42578125" style="278" bestFit="1" customWidth="1"/>
    <col min="6154" max="6154" width="5.28515625" style="278" bestFit="1" customWidth="1"/>
    <col min="6155" max="6157" width="4" style="278" bestFit="1" customWidth="1"/>
    <col min="6158" max="6158" width="16.7109375" style="278" bestFit="1" customWidth="1"/>
    <col min="6159" max="6400" width="11" style="278"/>
    <col min="6401" max="6401" width="7" style="278" customWidth="1"/>
    <col min="6402" max="6402" width="47.42578125" style="278" bestFit="1" customWidth="1"/>
    <col min="6403" max="6403" width="20.140625" style="278" bestFit="1" customWidth="1"/>
    <col min="6404" max="6404" width="6.42578125" style="278" customWidth="1"/>
    <col min="6405" max="6405" width="8.42578125" style="278" customWidth="1"/>
    <col min="6406" max="6406" width="2.42578125" style="278" customWidth="1"/>
    <col min="6407" max="6407" width="6.7109375" style="278" bestFit="1" customWidth="1"/>
    <col min="6408" max="6408" width="1.7109375" style="278" bestFit="1" customWidth="1"/>
    <col min="6409" max="6409" width="6.42578125" style="278" bestFit="1" customWidth="1"/>
    <col min="6410" max="6410" width="5.28515625" style="278" bestFit="1" customWidth="1"/>
    <col min="6411" max="6413" width="4" style="278" bestFit="1" customWidth="1"/>
    <col min="6414" max="6414" width="16.7109375" style="278" bestFit="1" customWidth="1"/>
    <col min="6415" max="6656" width="11" style="278"/>
    <col min="6657" max="6657" width="7" style="278" customWidth="1"/>
    <col min="6658" max="6658" width="47.42578125" style="278" bestFit="1" customWidth="1"/>
    <col min="6659" max="6659" width="20.140625" style="278" bestFit="1" customWidth="1"/>
    <col min="6660" max="6660" width="6.42578125" style="278" customWidth="1"/>
    <col min="6661" max="6661" width="8.42578125" style="278" customWidth="1"/>
    <col min="6662" max="6662" width="2.42578125" style="278" customWidth="1"/>
    <col min="6663" max="6663" width="6.7109375" style="278" bestFit="1" customWidth="1"/>
    <col min="6664" max="6664" width="1.7109375" style="278" bestFit="1" customWidth="1"/>
    <col min="6665" max="6665" width="6.42578125" style="278" bestFit="1" customWidth="1"/>
    <col min="6666" max="6666" width="5.28515625" style="278" bestFit="1" customWidth="1"/>
    <col min="6667" max="6669" width="4" style="278" bestFit="1" customWidth="1"/>
    <col min="6670" max="6670" width="16.7109375" style="278" bestFit="1" customWidth="1"/>
    <col min="6671" max="6912" width="11" style="278"/>
    <col min="6913" max="6913" width="7" style="278" customWidth="1"/>
    <col min="6914" max="6914" width="47.42578125" style="278" bestFit="1" customWidth="1"/>
    <col min="6915" max="6915" width="20.140625" style="278" bestFit="1" customWidth="1"/>
    <col min="6916" max="6916" width="6.42578125" style="278" customWidth="1"/>
    <col min="6917" max="6917" width="8.42578125" style="278" customWidth="1"/>
    <col min="6918" max="6918" width="2.42578125" style="278" customWidth="1"/>
    <col min="6919" max="6919" width="6.7109375" style="278" bestFit="1" customWidth="1"/>
    <col min="6920" max="6920" width="1.7109375" style="278" bestFit="1" customWidth="1"/>
    <col min="6921" max="6921" width="6.42578125" style="278" bestFit="1" customWidth="1"/>
    <col min="6922" max="6922" width="5.28515625" style="278" bestFit="1" customWidth="1"/>
    <col min="6923" max="6925" width="4" style="278" bestFit="1" customWidth="1"/>
    <col min="6926" max="6926" width="16.7109375" style="278" bestFit="1" customWidth="1"/>
    <col min="6927" max="7168" width="11" style="278"/>
    <col min="7169" max="7169" width="7" style="278" customWidth="1"/>
    <col min="7170" max="7170" width="47.42578125" style="278" bestFit="1" customWidth="1"/>
    <col min="7171" max="7171" width="20.140625" style="278" bestFit="1" customWidth="1"/>
    <col min="7172" max="7172" width="6.42578125" style="278" customWidth="1"/>
    <col min="7173" max="7173" width="8.42578125" style="278" customWidth="1"/>
    <col min="7174" max="7174" width="2.42578125" style="278" customWidth="1"/>
    <col min="7175" max="7175" width="6.7109375" style="278" bestFit="1" customWidth="1"/>
    <col min="7176" max="7176" width="1.7109375" style="278" bestFit="1" customWidth="1"/>
    <col min="7177" max="7177" width="6.42578125" style="278" bestFit="1" customWidth="1"/>
    <col min="7178" max="7178" width="5.28515625" style="278" bestFit="1" customWidth="1"/>
    <col min="7179" max="7181" width="4" style="278" bestFit="1" customWidth="1"/>
    <col min="7182" max="7182" width="16.7109375" style="278" bestFit="1" customWidth="1"/>
    <col min="7183" max="7424" width="11" style="278"/>
    <col min="7425" max="7425" width="7" style="278" customWidth="1"/>
    <col min="7426" max="7426" width="47.42578125" style="278" bestFit="1" customWidth="1"/>
    <col min="7427" max="7427" width="20.140625" style="278" bestFit="1" customWidth="1"/>
    <col min="7428" max="7428" width="6.42578125" style="278" customWidth="1"/>
    <col min="7429" max="7429" width="8.42578125" style="278" customWidth="1"/>
    <col min="7430" max="7430" width="2.42578125" style="278" customWidth="1"/>
    <col min="7431" max="7431" width="6.7109375" style="278" bestFit="1" customWidth="1"/>
    <col min="7432" max="7432" width="1.7109375" style="278" bestFit="1" customWidth="1"/>
    <col min="7433" max="7433" width="6.42578125" style="278" bestFit="1" customWidth="1"/>
    <col min="7434" max="7434" width="5.28515625" style="278" bestFit="1" customWidth="1"/>
    <col min="7435" max="7437" width="4" style="278" bestFit="1" customWidth="1"/>
    <col min="7438" max="7438" width="16.7109375" style="278" bestFit="1" customWidth="1"/>
    <col min="7439" max="7680" width="11" style="278"/>
    <col min="7681" max="7681" width="7" style="278" customWidth="1"/>
    <col min="7682" max="7682" width="47.42578125" style="278" bestFit="1" customWidth="1"/>
    <col min="7683" max="7683" width="20.140625" style="278" bestFit="1" customWidth="1"/>
    <col min="7684" max="7684" width="6.42578125" style="278" customWidth="1"/>
    <col min="7685" max="7685" width="8.42578125" style="278" customWidth="1"/>
    <col min="7686" max="7686" width="2.42578125" style="278" customWidth="1"/>
    <col min="7687" max="7687" width="6.7109375" style="278" bestFit="1" customWidth="1"/>
    <col min="7688" max="7688" width="1.7109375" style="278" bestFit="1" customWidth="1"/>
    <col min="7689" max="7689" width="6.42578125" style="278" bestFit="1" customWidth="1"/>
    <col min="7690" max="7690" width="5.28515625" style="278" bestFit="1" customWidth="1"/>
    <col min="7691" max="7693" width="4" style="278" bestFit="1" customWidth="1"/>
    <col min="7694" max="7694" width="16.7109375" style="278" bestFit="1" customWidth="1"/>
    <col min="7695" max="7936" width="11" style="278"/>
    <col min="7937" max="7937" width="7" style="278" customWidth="1"/>
    <col min="7938" max="7938" width="47.42578125" style="278" bestFit="1" customWidth="1"/>
    <col min="7939" max="7939" width="20.140625" style="278" bestFit="1" customWidth="1"/>
    <col min="7940" max="7940" width="6.42578125" style="278" customWidth="1"/>
    <col min="7941" max="7941" width="8.42578125" style="278" customWidth="1"/>
    <col min="7942" max="7942" width="2.42578125" style="278" customWidth="1"/>
    <col min="7943" max="7943" width="6.7109375" style="278" bestFit="1" customWidth="1"/>
    <col min="7944" max="7944" width="1.7109375" style="278" bestFit="1" customWidth="1"/>
    <col min="7945" max="7945" width="6.42578125" style="278" bestFit="1" customWidth="1"/>
    <col min="7946" max="7946" width="5.28515625" style="278" bestFit="1" customWidth="1"/>
    <col min="7947" max="7949" width="4" style="278" bestFit="1" customWidth="1"/>
    <col min="7950" max="7950" width="16.7109375" style="278" bestFit="1" customWidth="1"/>
    <col min="7951" max="8192" width="11" style="278"/>
    <col min="8193" max="8193" width="7" style="278" customWidth="1"/>
    <col min="8194" max="8194" width="47.42578125" style="278" bestFit="1" customWidth="1"/>
    <col min="8195" max="8195" width="20.140625" style="278" bestFit="1" customWidth="1"/>
    <col min="8196" max="8196" width="6.42578125" style="278" customWidth="1"/>
    <col min="8197" max="8197" width="8.42578125" style="278" customWidth="1"/>
    <col min="8198" max="8198" width="2.42578125" style="278" customWidth="1"/>
    <col min="8199" max="8199" width="6.7109375" style="278" bestFit="1" customWidth="1"/>
    <col min="8200" max="8200" width="1.7109375" style="278" bestFit="1" customWidth="1"/>
    <col min="8201" max="8201" width="6.42578125" style="278" bestFit="1" customWidth="1"/>
    <col min="8202" max="8202" width="5.28515625" style="278" bestFit="1" customWidth="1"/>
    <col min="8203" max="8205" width="4" style="278" bestFit="1" customWidth="1"/>
    <col min="8206" max="8206" width="16.7109375" style="278" bestFit="1" customWidth="1"/>
    <col min="8207" max="8448" width="11" style="278"/>
    <col min="8449" max="8449" width="7" style="278" customWidth="1"/>
    <col min="8450" max="8450" width="47.42578125" style="278" bestFit="1" customWidth="1"/>
    <col min="8451" max="8451" width="20.140625" style="278" bestFit="1" customWidth="1"/>
    <col min="8452" max="8452" width="6.42578125" style="278" customWidth="1"/>
    <col min="8453" max="8453" width="8.42578125" style="278" customWidth="1"/>
    <col min="8454" max="8454" width="2.42578125" style="278" customWidth="1"/>
    <col min="8455" max="8455" width="6.7109375" style="278" bestFit="1" customWidth="1"/>
    <col min="8456" max="8456" width="1.7109375" style="278" bestFit="1" customWidth="1"/>
    <col min="8457" max="8457" width="6.42578125" style="278" bestFit="1" customWidth="1"/>
    <col min="8458" max="8458" width="5.28515625" style="278" bestFit="1" customWidth="1"/>
    <col min="8459" max="8461" width="4" style="278" bestFit="1" customWidth="1"/>
    <col min="8462" max="8462" width="16.7109375" style="278" bestFit="1" customWidth="1"/>
    <col min="8463" max="8704" width="11" style="278"/>
    <col min="8705" max="8705" width="7" style="278" customWidth="1"/>
    <col min="8706" max="8706" width="47.42578125" style="278" bestFit="1" customWidth="1"/>
    <col min="8707" max="8707" width="20.140625" style="278" bestFit="1" customWidth="1"/>
    <col min="8708" max="8708" width="6.42578125" style="278" customWidth="1"/>
    <col min="8709" max="8709" width="8.42578125" style="278" customWidth="1"/>
    <col min="8710" max="8710" width="2.42578125" style="278" customWidth="1"/>
    <col min="8711" max="8711" width="6.7109375" style="278" bestFit="1" customWidth="1"/>
    <col min="8712" max="8712" width="1.7109375" style="278" bestFit="1" customWidth="1"/>
    <col min="8713" max="8713" width="6.42578125" style="278" bestFit="1" customWidth="1"/>
    <col min="8714" max="8714" width="5.28515625" style="278" bestFit="1" customWidth="1"/>
    <col min="8715" max="8717" width="4" style="278" bestFit="1" customWidth="1"/>
    <col min="8718" max="8718" width="16.7109375" style="278" bestFit="1" customWidth="1"/>
    <col min="8719" max="8960" width="11" style="278"/>
    <col min="8961" max="8961" width="7" style="278" customWidth="1"/>
    <col min="8962" max="8962" width="47.42578125" style="278" bestFit="1" customWidth="1"/>
    <col min="8963" max="8963" width="20.140625" style="278" bestFit="1" customWidth="1"/>
    <col min="8964" max="8964" width="6.42578125" style="278" customWidth="1"/>
    <col min="8965" max="8965" width="8.42578125" style="278" customWidth="1"/>
    <col min="8966" max="8966" width="2.42578125" style="278" customWidth="1"/>
    <col min="8967" max="8967" width="6.7109375" style="278" bestFit="1" customWidth="1"/>
    <col min="8968" max="8968" width="1.7109375" style="278" bestFit="1" customWidth="1"/>
    <col min="8969" max="8969" width="6.42578125" style="278" bestFit="1" customWidth="1"/>
    <col min="8970" max="8970" width="5.28515625" style="278" bestFit="1" customWidth="1"/>
    <col min="8971" max="8973" width="4" style="278" bestFit="1" customWidth="1"/>
    <col min="8974" max="8974" width="16.7109375" style="278" bestFit="1" customWidth="1"/>
    <col min="8975" max="9216" width="11" style="278"/>
    <col min="9217" max="9217" width="7" style="278" customWidth="1"/>
    <col min="9218" max="9218" width="47.42578125" style="278" bestFit="1" customWidth="1"/>
    <col min="9219" max="9219" width="20.140625" style="278" bestFit="1" customWidth="1"/>
    <col min="9220" max="9220" width="6.42578125" style="278" customWidth="1"/>
    <col min="9221" max="9221" width="8.42578125" style="278" customWidth="1"/>
    <col min="9222" max="9222" width="2.42578125" style="278" customWidth="1"/>
    <col min="9223" max="9223" width="6.7109375" style="278" bestFit="1" customWidth="1"/>
    <col min="9224" max="9224" width="1.7109375" style="278" bestFit="1" customWidth="1"/>
    <col min="9225" max="9225" width="6.42578125" style="278" bestFit="1" customWidth="1"/>
    <col min="9226" max="9226" width="5.28515625" style="278" bestFit="1" customWidth="1"/>
    <col min="9227" max="9229" width="4" style="278" bestFit="1" customWidth="1"/>
    <col min="9230" max="9230" width="16.7109375" style="278" bestFit="1" customWidth="1"/>
    <col min="9231" max="9472" width="11" style="278"/>
    <col min="9473" max="9473" width="7" style="278" customWidth="1"/>
    <col min="9474" max="9474" width="47.42578125" style="278" bestFit="1" customWidth="1"/>
    <col min="9475" max="9475" width="20.140625" style="278" bestFit="1" customWidth="1"/>
    <col min="9476" max="9476" width="6.42578125" style="278" customWidth="1"/>
    <col min="9477" max="9477" width="8.42578125" style="278" customWidth="1"/>
    <col min="9478" max="9478" width="2.42578125" style="278" customWidth="1"/>
    <col min="9479" max="9479" width="6.7109375" style="278" bestFit="1" customWidth="1"/>
    <col min="9480" max="9480" width="1.7109375" style="278" bestFit="1" customWidth="1"/>
    <col min="9481" max="9481" width="6.42578125" style="278" bestFit="1" customWidth="1"/>
    <col min="9482" max="9482" width="5.28515625" style="278" bestFit="1" customWidth="1"/>
    <col min="9483" max="9485" width="4" style="278" bestFit="1" customWidth="1"/>
    <col min="9486" max="9486" width="16.7109375" style="278" bestFit="1" customWidth="1"/>
    <col min="9487" max="9728" width="11" style="278"/>
    <col min="9729" max="9729" width="7" style="278" customWidth="1"/>
    <col min="9730" max="9730" width="47.42578125" style="278" bestFit="1" customWidth="1"/>
    <col min="9731" max="9731" width="20.140625" style="278" bestFit="1" customWidth="1"/>
    <col min="9732" max="9732" width="6.42578125" style="278" customWidth="1"/>
    <col min="9733" max="9733" width="8.42578125" style="278" customWidth="1"/>
    <col min="9734" max="9734" width="2.42578125" style="278" customWidth="1"/>
    <col min="9735" max="9735" width="6.7109375" style="278" bestFit="1" customWidth="1"/>
    <col min="9736" max="9736" width="1.7109375" style="278" bestFit="1" customWidth="1"/>
    <col min="9737" max="9737" width="6.42578125" style="278" bestFit="1" customWidth="1"/>
    <col min="9738" max="9738" width="5.28515625" style="278" bestFit="1" customWidth="1"/>
    <col min="9739" max="9741" width="4" style="278" bestFit="1" customWidth="1"/>
    <col min="9742" max="9742" width="16.7109375" style="278" bestFit="1" customWidth="1"/>
    <col min="9743" max="9984" width="11" style="278"/>
    <col min="9985" max="9985" width="7" style="278" customWidth="1"/>
    <col min="9986" max="9986" width="47.42578125" style="278" bestFit="1" customWidth="1"/>
    <col min="9987" max="9987" width="20.140625" style="278" bestFit="1" customWidth="1"/>
    <col min="9988" max="9988" width="6.42578125" style="278" customWidth="1"/>
    <col min="9989" max="9989" width="8.42578125" style="278" customWidth="1"/>
    <col min="9990" max="9990" width="2.42578125" style="278" customWidth="1"/>
    <col min="9991" max="9991" width="6.7109375" style="278" bestFit="1" customWidth="1"/>
    <col min="9992" max="9992" width="1.7109375" style="278" bestFit="1" customWidth="1"/>
    <col min="9993" max="9993" width="6.42578125" style="278" bestFit="1" customWidth="1"/>
    <col min="9994" max="9994" width="5.28515625" style="278" bestFit="1" customWidth="1"/>
    <col min="9995" max="9997" width="4" style="278" bestFit="1" customWidth="1"/>
    <col min="9998" max="9998" width="16.7109375" style="278" bestFit="1" customWidth="1"/>
    <col min="9999" max="10240" width="11" style="278"/>
    <col min="10241" max="10241" width="7" style="278" customWidth="1"/>
    <col min="10242" max="10242" width="47.42578125" style="278" bestFit="1" customWidth="1"/>
    <col min="10243" max="10243" width="20.140625" style="278" bestFit="1" customWidth="1"/>
    <col min="10244" max="10244" width="6.42578125" style="278" customWidth="1"/>
    <col min="10245" max="10245" width="8.42578125" style="278" customWidth="1"/>
    <col min="10246" max="10246" width="2.42578125" style="278" customWidth="1"/>
    <col min="10247" max="10247" width="6.7109375" style="278" bestFit="1" customWidth="1"/>
    <col min="10248" max="10248" width="1.7109375" style="278" bestFit="1" customWidth="1"/>
    <col min="10249" max="10249" width="6.42578125" style="278" bestFit="1" customWidth="1"/>
    <col min="10250" max="10250" width="5.28515625" style="278" bestFit="1" customWidth="1"/>
    <col min="10251" max="10253" width="4" style="278" bestFit="1" customWidth="1"/>
    <col min="10254" max="10254" width="16.7109375" style="278" bestFit="1" customWidth="1"/>
    <col min="10255" max="10496" width="11" style="278"/>
    <col min="10497" max="10497" width="7" style="278" customWidth="1"/>
    <col min="10498" max="10498" width="47.42578125" style="278" bestFit="1" customWidth="1"/>
    <col min="10499" max="10499" width="20.140625" style="278" bestFit="1" customWidth="1"/>
    <col min="10500" max="10500" width="6.42578125" style="278" customWidth="1"/>
    <col min="10501" max="10501" width="8.42578125" style="278" customWidth="1"/>
    <col min="10502" max="10502" width="2.42578125" style="278" customWidth="1"/>
    <col min="10503" max="10503" width="6.7109375" style="278" bestFit="1" customWidth="1"/>
    <col min="10504" max="10504" width="1.7109375" style="278" bestFit="1" customWidth="1"/>
    <col min="10505" max="10505" width="6.42578125" style="278" bestFit="1" customWidth="1"/>
    <col min="10506" max="10506" width="5.28515625" style="278" bestFit="1" customWidth="1"/>
    <col min="10507" max="10509" width="4" style="278" bestFit="1" customWidth="1"/>
    <col min="10510" max="10510" width="16.7109375" style="278" bestFit="1" customWidth="1"/>
    <col min="10511" max="10752" width="11" style="278"/>
    <col min="10753" max="10753" width="7" style="278" customWidth="1"/>
    <col min="10754" max="10754" width="47.42578125" style="278" bestFit="1" customWidth="1"/>
    <col min="10755" max="10755" width="20.140625" style="278" bestFit="1" customWidth="1"/>
    <col min="10756" max="10756" width="6.42578125" style="278" customWidth="1"/>
    <col min="10757" max="10757" width="8.42578125" style="278" customWidth="1"/>
    <col min="10758" max="10758" width="2.42578125" style="278" customWidth="1"/>
    <col min="10759" max="10759" width="6.7109375" style="278" bestFit="1" customWidth="1"/>
    <col min="10760" max="10760" width="1.7109375" style="278" bestFit="1" customWidth="1"/>
    <col min="10761" max="10761" width="6.42578125" style="278" bestFit="1" customWidth="1"/>
    <col min="10762" max="10762" width="5.28515625" style="278" bestFit="1" customWidth="1"/>
    <col min="10763" max="10765" width="4" style="278" bestFit="1" customWidth="1"/>
    <col min="10766" max="10766" width="16.7109375" style="278" bestFit="1" customWidth="1"/>
    <col min="10767" max="11008" width="11" style="278"/>
    <col min="11009" max="11009" width="7" style="278" customWidth="1"/>
    <col min="11010" max="11010" width="47.42578125" style="278" bestFit="1" customWidth="1"/>
    <col min="11011" max="11011" width="20.140625" style="278" bestFit="1" customWidth="1"/>
    <col min="11012" max="11012" width="6.42578125" style="278" customWidth="1"/>
    <col min="11013" max="11013" width="8.42578125" style="278" customWidth="1"/>
    <col min="11014" max="11014" width="2.42578125" style="278" customWidth="1"/>
    <col min="11015" max="11015" width="6.7109375" style="278" bestFit="1" customWidth="1"/>
    <col min="11016" max="11016" width="1.7109375" style="278" bestFit="1" customWidth="1"/>
    <col min="11017" max="11017" width="6.42578125" style="278" bestFit="1" customWidth="1"/>
    <col min="11018" max="11018" width="5.28515625" style="278" bestFit="1" customWidth="1"/>
    <col min="11019" max="11021" width="4" style="278" bestFit="1" customWidth="1"/>
    <col min="11022" max="11022" width="16.7109375" style="278" bestFit="1" customWidth="1"/>
    <col min="11023" max="11264" width="11" style="278"/>
    <col min="11265" max="11265" width="7" style="278" customWidth="1"/>
    <col min="11266" max="11266" width="47.42578125" style="278" bestFit="1" customWidth="1"/>
    <col min="11267" max="11267" width="20.140625" style="278" bestFit="1" customWidth="1"/>
    <col min="11268" max="11268" width="6.42578125" style="278" customWidth="1"/>
    <col min="11269" max="11269" width="8.42578125" style="278" customWidth="1"/>
    <col min="11270" max="11270" width="2.42578125" style="278" customWidth="1"/>
    <col min="11271" max="11271" width="6.7109375" style="278" bestFit="1" customWidth="1"/>
    <col min="11272" max="11272" width="1.7109375" style="278" bestFit="1" customWidth="1"/>
    <col min="11273" max="11273" width="6.42578125" style="278" bestFit="1" customWidth="1"/>
    <col min="11274" max="11274" width="5.28515625" style="278" bestFit="1" customWidth="1"/>
    <col min="11275" max="11277" width="4" style="278" bestFit="1" customWidth="1"/>
    <col min="11278" max="11278" width="16.7109375" style="278" bestFit="1" customWidth="1"/>
    <col min="11279" max="11520" width="11" style="278"/>
    <col min="11521" max="11521" width="7" style="278" customWidth="1"/>
    <col min="11522" max="11522" width="47.42578125" style="278" bestFit="1" customWidth="1"/>
    <col min="11523" max="11523" width="20.140625" style="278" bestFit="1" customWidth="1"/>
    <col min="11524" max="11524" width="6.42578125" style="278" customWidth="1"/>
    <col min="11525" max="11525" width="8.42578125" style="278" customWidth="1"/>
    <col min="11526" max="11526" width="2.42578125" style="278" customWidth="1"/>
    <col min="11527" max="11527" width="6.7109375" style="278" bestFit="1" customWidth="1"/>
    <col min="11528" max="11528" width="1.7109375" style="278" bestFit="1" customWidth="1"/>
    <col min="11529" max="11529" width="6.42578125" style="278" bestFit="1" customWidth="1"/>
    <col min="11530" max="11530" width="5.28515625" style="278" bestFit="1" customWidth="1"/>
    <col min="11531" max="11533" width="4" style="278" bestFit="1" customWidth="1"/>
    <col min="11534" max="11534" width="16.7109375" style="278" bestFit="1" customWidth="1"/>
    <col min="11535" max="11776" width="11" style="278"/>
    <col min="11777" max="11777" width="7" style="278" customWidth="1"/>
    <col min="11778" max="11778" width="47.42578125" style="278" bestFit="1" customWidth="1"/>
    <col min="11779" max="11779" width="20.140625" style="278" bestFit="1" customWidth="1"/>
    <col min="11780" max="11780" width="6.42578125" style="278" customWidth="1"/>
    <col min="11781" max="11781" width="8.42578125" style="278" customWidth="1"/>
    <col min="11782" max="11782" width="2.42578125" style="278" customWidth="1"/>
    <col min="11783" max="11783" width="6.7109375" style="278" bestFit="1" customWidth="1"/>
    <col min="11784" max="11784" width="1.7109375" style="278" bestFit="1" customWidth="1"/>
    <col min="11785" max="11785" width="6.42578125" style="278" bestFit="1" customWidth="1"/>
    <col min="11786" max="11786" width="5.28515625" style="278" bestFit="1" customWidth="1"/>
    <col min="11787" max="11789" width="4" style="278" bestFit="1" customWidth="1"/>
    <col min="11790" max="11790" width="16.7109375" style="278" bestFit="1" customWidth="1"/>
    <col min="11791" max="12032" width="11" style="278"/>
    <col min="12033" max="12033" width="7" style="278" customWidth="1"/>
    <col min="12034" max="12034" width="47.42578125" style="278" bestFit="1" customWidth="1"/>
    <col min="12035" max="12035" width="20.140625" style="278" bestFit="1" customWidth="1"/>
    <col min="12036" max="12036" width="6.42578125" style="278" customWidth="1"/>
    <col min="12037" max="12037" width="8.42578125" style="278" customWidth="1"/>
    <col min="12038" max="12038" width="2.42578125" style="278" customWidth="1"/>
    <col min="12039" max="12039" width="6.7109375" style="278" bestFit="1" customWidth="1"/>
    <col min="12040" max="12040" width="1.7109375" style="278" bestFit="1" customWidth="1"/>
    <col min="12041" max="12041" width="6.42578125" style="278" bestFit="1" customWidth="1"/>
    <col min="12042" max="12042" width="5.28515625" style="278" bestFit="1" customWidth="1"/>
    <col min="12043" max="12045" width="4" style="278" bestFit="1" customWidth="1"/>
    <col min="12046" max="12046" width="16.7109375" style="278" bestFit="1" customWidth="1"/>
    <col min="12047" max="12288" width="11" style="278"/>
    <col min="12289" max="12289" width="7" style="278" customWidth="1"/>
    <col min="12290" max="12290" width="47.42578125" style="278" bestFit="1" customWidth="1"/>
    <col min="12291" max="12291" width="20.140625" style="278" bestFit="1" customWidth="1"/>
    <col min="12292" max="12292" width="6.42578125" style="278" customWidth="1"/>
    <col min="12293" max="12293" width="8.42578125" style="278" customWidth="1"/>
    <col min="12294" max="12294" width="2.42578125" style="278" customWidth="1"/>
    <col min="12295" max="12295" width="6.7109375" style="278" bestFit="1" customWidth="1"/>
    <col min="12296" max="12296" width="1.7109375" style="278" bestFit="1" customWidth="1"/>
    <col min="12297" max="12297" width="6.42578125" style="278" bestFit="1" customWidth="1"/>
    <col min="12298" max="12298" width="5.28515625" style="278" bestFit="1" customWidth="1"/>
    <col min="12299" max="12301" width="4" style="278" bestFit="1" customWidth="1"/>
    <col min="12302" max="12302" width="16.7109375" style="278" bestFit="1" customWidth="1"/>
    <col min="12303" max="12544" width="11" style="278"/>
    <col min="12545" max="12545" width="7" style="278" customWidth="1"/>
    <col min="12546" max="12546" width="47.42578125" style="278" bestFit="1" customWidth="1"/>
    <col min="12547" max="12547" width="20.140625" style="278" bestFit="1" customWidth="1"/>
    <col min="12548" max="12548" width="6.42578125" style="278" customWidth="1"/>
    <col min="12549" max="12549" width="8.42578125" style="278" customWidth="1"/>
    <col min="12550" max="12550" width="2.42578125" style="278" customWidth="1"/>
    <col min="12551" max="12551" width="6.7109375" style="278" bestFit="1" customWidth="1"/>
    <col min="12552" max="12552" width="1.7109375" style="278" bestFit="1" customWidth="1"/>
    <col min="12553" max="12553" width="6.42578125" style="278" bestFit="1" customWidth="1"/>
    <col min="12554" max="12554" width="5.28515625" style="278" bestFit="1" customWidth="1"/>
    <col min="12555" max="12557" width="4" style="278" bestFit="1" customWidth="1"/>
    <col min="12558" max="12558" width="16.7109375" style="278" bestFit="1" customWidth="1"/>
    <col min="12559" max="12800" width="11" style="278"/>
    <col min="12801" max="12801" width="7" style="278" customWidth="1"/>
    <col min="12802" max="12802" width="47.42578125" style="278" bestFit="1" customWidth="1"/>
    <col min="12803" max="12803" width="20.140625" style="278" bestFit="1" customWidth="1"/>
    <col min="12804" max="12804" width="6.42578125" style="278" customWidth="1"/>
    <col min="12805" max="12805" width="8.42578125" style="278" customWidth="1"/>
    <col min="12806" max="12806" width="2.42578125" style="278" customWidth="1"/>
    <col min="12807" max="12807" width="6.7109375" style="278" bestFit="1" customWidth="1"/>
    <col min="12808" max="12808" width="1.7109375" style="278" bestFit="1" customWidth="1"/>
    <col min="12809" max="12809" width="6.42578125" style="278" bestFit="1" customWidth="1"/>
    <col min="12810" max="12810" width="5.28515625" style="278" bestFit="1" customWidth="1"/>
    <col min="12811" max="12813" width="4" style="278" bestFit="1" customWidth="1"/>
    <col min="12814" max="12814" width="16.7109375" style="278" bestFit="1" customWidth="1"/>
    <col min="12815" max="13056" width="11" style="278"/>
    <col min="13057" max="13057" width="7" style="278" customWidth="1"/>
    <col min="13058" max="13058" width="47.42578125" style="278" bestFit="1" customWidth="1"/>
    <col min="13059" max="13059" width="20.140625" style="278" bestFit="1" customWidth="1"/>
    <col min="13060" max="13060" width="6.42578125" style="278" customWidth="1"/>
    <col min="13061" max="13061" width="8.42578125" style="278" customWidth="1"/>
    <col min="13062" max="13062" width="2.42578125" style="278" customWidth="1"/>
    <col min="13063" max="13063" width="6.7109375" style="278" bestFit="1" customWidth="1"/>
    <col min="13064" max="13064" width="1.7109375" style="278" bestFit="1" customWidth="1"/>
    <col min="13065" max="13065" width="6.42578125" style="278" bestFit="1" customWidth="1"/>
    <col min="13066" max="13066" width="5.28515625" style="278" bestFit="1" customWidth="1"/>
    <col min="13067" max="13069" width="4" style="278" bestFit="1" customWidth="1"/>
    <col min="13070" max="13070" width="16.7109375" style="278" bestFit="1" customWidth="1"/>
    <col min="13071" max="13312" width="11" style="278"/>
    <col min="13313" max="13313" width="7" style="278" customWidth="1"/>
    <col min="13314" max="13314" width="47.42578125" style="278" bestFit="1" customWidth="1"/>
    <col min="13315" max="13315" width="20.140625" style="278" bestFit="1" customWidth="1"/>
    <col min="13316" max="13316" width="6.42578125" style="278" customWidth="1"/>
    <col min="13317" max="13317" width="8.42578125" style="278" customWidth="1"/>
    <col min="13318" max="13318" width="2.42578125" style="278" customWidth="1"/>
    <col min="13319" max="13319" width="6.7109375" style="278" bestFit="1" customWidth="1"/>
    <col min="13320" max="13320" width="1.7109375" style="278" bestFit="1" customWidth="1"/>
    <col min="13321" max="13321" width="6.42578125" style="278" bestFit="1" customWidth="1"/>
    <col min="13322" max="13322" width="5.28515625" style="278" bestFit="1" customWidth="1"/>
    <col min="13323" max="13325" width="4" style="278" bestFit="1" customWidth="1"/>
    <col min="13326" max="13326" width="16.7109375" style="278" bestFit="1" customWidth="1"/>
    <col min="13327" max="13568" width="11" style="278"/>
    <col min="13569" max="13569" width="7" style="278" customWidth="1"/>
    <col min="13570" max="13570" width="47.42578125" style="278" bestFit="1" customWidth="1"/>
    <col min="13571" max="13571" width="20.140625" style="278" bestFit="1" customWidth="1"/>
    <col min="13572" max="13572" width="6.42578125" style="278" customWidth="1"/>
    <col min="13573" max="13573" width="8.42578125" style="278" customWidth="1"/>
    <col min="13574" max="13574" width="2.42578125" style="278" customWidth="1"/>
    <col min="13575" max="13575" width="6.7109375" style="278" bestFit="1" customWidth="1"/>
    <col min="13576" max="13576" width="1.7109375" style="278" bestFit="1" customWidth="1"/>
    <col min="13577" max="13577" width="6.42578125" style="278" bestFit="1" customWidth="1"/>
    <col min="13578" max="13578" width="5.28515625" style="278" bestFit="1" customWidth="1"/>
    <col min="13579" max="13581" width="4" style="278" bestFit="1" customWidth="1"/>
    <col min="13582" max="13582" width="16.7109375" style="278" bestFit="1" customWidth="1"/>
    <col min="13583" max="13824" width="11" style="278"/>
    <col min="13825" max="13825" width="7" style="278" customWidth="1"/>
    <col min="13826" max="13826" width="47.42578125" style="278" bestFit="1" customWidth="1"/>
    <col min="13827" max="13827" width="20.140625" style="278" bestFit="1" customWidth="1"/>
    <col min="13828" max="13828" width="6.42578125" style="278" customWidth="1"/>
    <col min="13829" max="13829" width="8.42578125" style="278" customWidth="1"/>
    <col min="13830" max="13830" width="2.42578125" style="278" customWidth="1"/>
    <col min="13831" max="13831" width="6.7109375" style="278" bestFit="1" customWidth="1"/>
    <col min="13832" max="13832" width="1.7109375" style="278" bestFit="1" customWidth="1"/>
    <col min="13833" max="13833" width="6.42578125" style="278" bestFit="1" customWidth="1"/>
    <col min="13834" max="13834" width="5.28515625" style="278" bestFit="1" customWidth="1"/>
    <col min="13835" max="13837" width="4" style="278" bestFit="1" customWidth="1"/>
    <col min="13838" max="13838" width="16.7109375" style="278" bestFit="1" customWidth="1"/>
    <col min="13839" max="14080" width="11" style="278"/>
    <col min="14081" max="14081" width="7" style="278" customWidth="1"/>
    <col min="14082" max="14082" width="47.42578125" style="278" bestFit="1" customWidth="1"/>
    <col min="14083" max="14083" width="20.140625" style="278" bestFit="1" customWidth="1"/>
    <col min="14084" max="14084" width="6.42578125" style="278" customWidth="1"/>
    <col min="14085" max="14085" width="8.42578125" style="278" customWidth="1"/>
    <col min="14086" max="14086" width="2.42578125" style="278" customWidth="1"/>
    <col min="14087" max="14087" width="6.7109375" style="278" bestFit="1" customWidth="1"/>
    <col min="14088" max="14088" width="1.7109375" style="278" bestFit="1" customWidth="1"/>
    <col min="14089" max="14089" width="6.42578125" style="278" bestFit="1" customWidth="1"/>
    <col min="14090" max="14090" width="5.28515625" style="278" bestFit="1" customWidth="1"/>
    <col min="14091" max="14093" width="4" style="278" bestFit="1" customWidth="1"/>
    <col min="14094" max="14094" width="16.7109375" style="278" bestFit="1" customWidth="1"/>
    <col min="14095" max="14336" width="11" style="278"/>
    <col min="14337" max="14337" width="7" style="278" customWidth="1"/>
    <col min="14338" max="14338" width="47.42578125" style="278" bestFit="1" customWidth="1"/>
    <col min="14339" max="14339" width="20.140625" style="278" bestFit="1" customWidth="1"/>
    <col min="14340" max="14340" width="6.42578125" style="278" customWidth="1"/>
    <col min="14341" max="14341" width="8.42578125" style="278" customWidth="1"/>
    <col min="14342" max="14342" width="2.42578125" style="278" customWidth="1"/>
    <col min="14343" max="14343" width="6.7109375" style="278" bestFit="1" customWidth="1"/>
    <col min="14344" max="14344" width="1.7109375" style="278" bestFit="1" customWidth="1"/>
    <col min="14345" max="14345" width="6.42578125" style="278" bestFit="1" customWidth="1"/>
    <col min="14346" max="14346" width="5.28515625" style="278" bestFit="1" customWidth="1"/>
    <col min="14347" max="14349" width="4" style="278" bestFit="1" customWidth="1"/>
    <col min="14350" max="14350" width="16.7109375" style="278" bestFit="1" customWidth="1"/>
    <col min="14351" max="14592" width="11" style="278"/>
    <col min="14593" max="14593" width="7" style="278" customWidth="1"/>
    <col min="14594" max="14594" width="47.42578125" style="278" bestFit="1" customWidth="1"/>
    <col min="14595" max="14595" width="20.140625" style="278" bestFit="1" customWidth="1"/>
    <col min="14596" max="14596" width="6.42578125" style="278" customWidth="1"/>
    <col min="14597" max="14597" width="8.42578125" style="278" customWidth="1"/>
    <col min="14598" max="14598" width="2.42578125" style="278" customWidth="1"/>
    <col min="14599" max="14599" width="6.7109375" style="278" bestFit="1" customWidth="1"/>
    <col min="14600" max="14600" width="1.7109375" style="278" bestFit="1" customWidth="1"/>
    <col min="14601" max="14601" width="6.42578125" style="278" bestFit="1" customWidth="1"/>
    <col min="14602" max="14602" width="5.28515625" style="278" bestFit="1" customWidth="1"/>
    <col min="14603" max="14605" width="4" style="278" bestFit="1" customWidth="1"/>
    <col min="14606" max="14606" width="16.7109375" style="278" bestFit="1" customWidth="1"/>
    <col min="14607" max="14848" width="11" style="278"/>
    <col min="14849" max="14849" width="7" style="278" customWidth="1"/>
    <col min="14850" max="14850" width="47.42578125" style="278" bestFit="1" customWidth="1"/>
    <col min="14851" max="14851" width="20.140625" style="278" bestFit="1" customWidth="1"/>
    <col min="14852" max="14852" width="6.42578125" style="278" customWidth="1"/>
    <col min="14853" max="14853" width="8.42578125" style="278" customWidth="1"/>
    <col min="14854" max="14854" width="2.42578125" style="278" customWidth="1"/>
    <col min="14855" max="14855" width="6.7109375" style="278" bestFit="1" customWidth="1"/>
    <col min="14856" max="14856" width="1.7109375" style="278" bestFit="1" customWidth="1"/>
    <col min="14857" max="14857" width="6.42578125" style="278" bestFit="1" customWidth="1"/>
    <col min="14858" max="14858" width="5.28515625" style="278" bestFit="1" customWidth="1"/>
    <col min="14859" max="14861" width="4" style="278" bestFit="1" customWidth="1"/>
    <col min="14862" max="14862" width="16.7109375" style="278" bestFit="1" customWidth="1"/>
    <col min="14863" max="15104" width="11" style="278"/>
    <col min="15105" max="15105" width="7" style="278" customWidth="1"/>
    <col min="15106" max="15106" width="47.42578125" style="278" bestFit="1" customWidth="1"/>
    <col min="15107" max="15107" width="20.140625" style="278" bestFit="1" customWidth="1"/>
    <col min="15108" max="15108" width="6.42578125" style="278" customWidth="1"/>
    <col min="15109" max="15109" width="8.42578125" style="278" customWidth="1"/>
    <col min="15110" max="15110" width="2.42578125" style="278" customWidth="1"/>
    <col min="15111" max="15111" width="6.7109375" style="278" bestFit="1" customWidth="1"/>
    <col min="15112" max="15112" width="1.7109375" style="278" bestFit="1" customWidth="1"/>
    <col min="15113" max="15113" width="6.42578125" style="278" bestFit="1" customWidth="1"/>
    <col min="15114" max="15114" width="5.28515625" style="278" bestFit="1" customWidth="1"/>
    <col min="15115" max="15117" width="4" style="278" bestFit="1" customWidth="1"/>
    <col min="15118" max="15118" width="16.7109375" style="278" bestFit="1" customWidth="1"/>
    <col min="15119" max="15360" width="11" style="278"/>
    <col min="15361" max="15361" width="7" style="278" customWidth="1"/>
    <col min="15362" max="15362" width="47.42578125" style="278" bestFit="1" customWidth="1"/>
    <col min="15363" max="15363" width="20.140625" style="278" bestFit="1" customWidth="1"/>
    <col min="15364" max="15364" width="6.42578125" style="278" customWidth="1"/>
    <col min="15365" max="15365" width="8.42578125" style="278" customWidth="1"/>
    <col min="15366" max="15366" width="2.42578125" style="278" customWidth="1"/>
    <col min="15367" max="15367" width="6.7109375" style="278" bestFit="1" customWidth="1"/>
    <col min="15368" max="15368" width="1.7109375" style="278" bestFit="1" customWidth="1"/>
    <col min="15369" max="15369" width="6.42578125" style="278" bestFit="1" customWidth="1"/>
    <col min="15370" max="15370" width="5.28515625" style="278" bestFit="1" customWidth="1"/>
    <col min="15371" max="15373" width="4" style="278" bestFit="1" customWidth="1"/>
    <col min="15374" max="15374" width="16.7109375" style="278" bestFit="1" customWidth="1"/>
    <col min="15375" max="15616" width="11" style="278"/>
    <col min="15617" max="15617" width="7" style="278" customWidth="1"/>
    <col min="15618" max="15618" width="47.42578125" style="278" bestFit="1" customWidth="1"/>
    <col min="15619" max="15619" width="20.140625" style="278" bestFit="1" customWidth="1"/>
    <col min="15620" max="15620" width="6.42578125" style="278" customWidth="1"/>
    <col min="15621" max="15621" width="8.42578125" style="278" customWidth="1"/>
    <col min="15622" max="15622" width="2.42578125" style="278" customWidth="1"/>
    <col min="15623" max="15623" width="6.7109375" style="278" bestFit="1" customWidth="1"/>
    <col min="15624" max="15624" width="1.7109375" style="278" bestFit="1" customWidth="1"/>
    <col min="15625" max="15625" width="6.42578125" style="278" bestFit="1" customWidth="1"/>
    <col min="15626" max="15626" width="5.28515625" style="278" bestFit="1" customWidth="1"/>
    <col min="15627" max="15629" width="4" style="278" bestFit="1" customWidth="1"/>
    <col min="15630" max="15630" width="16.7109375" style="278" bestFit="1" customWidth="1"/>
    <col min="15631" max="15872" width="11" style="278"/>
    <col min="15873" max="15873" width="7" style="278" customWidth="1"/>
    <col min="15874" max="15874" width="47.42578125" style="278" bestFit="1" customWidth="1"/>
    <col min="15875" max="15875" width="20.140625" style="278" bestFit="1" customWidth="1"/>
    <col min="15876" max="15876" width="6.42578125" style="278" customWidth="1"/>
    <col min="15877" max="15877" width="8.42578125" style="278" customWidth="1"/>
    <col min="15878" max="15878" width="2.42578125" style="278" customWidth="1"/>
    <col min="15879" max="15879" width="6.7109375" style="278" bestFit="1" customWidth="1"/>
    <col min="15880" max="15880" width="1.7109375" style="278" bestFit="1" customWidth="1"/>
    <col min="15881" max="15881" width="6.42578125" style="278" bestFit="1" customWidth="1"/>
    <col min="15882" max="15882" width="5.28515625" style="278" bestFit="1" customWidth="1"/>
    <col min="15883" max="15885" width="4" style="278" bestFit="1" customWidth="1"/>
    <col min="15886" max="15886" width="16.7109375" style="278" bestFit="1" customWidth="1"/>
    <col min="15887" max="16128" width="11" style="278"/>
    <col min="16129" max="16129" width="7" style="278" customWidth="1"/>
    <col min="16130" max="16130" width="47.42578125" style="278" bestFit="1" customWidth="1"/>
    <col min="16131" max="16131" width="20.140625" style="278" bestFit="1" customWidth="1"/>
    <col min="16132" max="16132" width="6.42578125" style="278" customWidth="1"/>
    <col min="16133" max="16133" width="8.42578125" style="278" customWidth="1"/>
    <col min="16134" max="16134" width="2.42578125" style="278" customWidth="1"/>
    <col min="16135" max="16135" width="6.7109375" style="278" bestFit="1" customWidth="1"/>
    <col min="16136" max="16136" width="1.7109375" style="278" bestFit="1" customWidth="1"/>
    <col min="16137" max="16137" width="6.42578125" style="278" bestFit="1" customWidth="1"/>
    <col min="16138" max="16138" width="5.28515625" style="278" bestFit="1" customWidth="1"/>
    <col min="16139" max="16141" width="4" style="278" bestFit="1" customWidth="1"/>
    <col min="16142" max="16142" width="16.7109375" style="278" bestFit="1" customWidth="1"/>
    <col min="16143" max="16384" width="11" style="278"/>
  </cols>
  <sheetData>
    <row r="1" spans="1:15" ht="13.5" x14ac:dyDescent="0.2">
      <c r="B1" s="279" t="s">
        <v>394</v>
      </c>
      <c r="J1" s="282"/>
    </row>
    <row r="2" spans="1:15" x14ac:dyDescent="0.2">
      <c r="A2" s="1166" t="s">
        <v>901</v>
      </c>
      <c r="B2" s="1166"/>
      <c r="C2" s="1166"/>
      <c r="D2" s="1166"/>
      <c r="E2" s="1166"/>
      <c r="F2" s="1166"/>
      <c r="G2" s="1166"/>
      <c r="H2" s="1166"/>
      <c r="I2" s="1166"/>
      <c r="J2" s="1166"/>
    </row>
    <row r="4" spans="1:15" x14ac:dyDescent="0.2">
      <c r="A4" s="1167" t="s">
        <v>395</v>
      </c>
      <c r="B4" s="1167"/>
      <c r="C4" s="1167"/>
      <c r="D4" s="1167"/>
      <c r="E4" s="1167"/>
      <c r="F4" s="1167"/>
      <c r="G4" s="1167"/>
      <c r="H4" s="1167"/>
      <c r="I4" s="1167"/>
      <c r="J4" s="1167"/>
    </row>
    <row r="6" spans="1:15" ht="39.75" customHeight="1" x14ac:dyDescent="0.2">
      <c r="A6" s="283"/>
      <c r="B6" s="284" t="s">
        <v>396</v>
      </c>
      <c r="C6" s="1168" t="s">
        <v>391</v>
      </c>
      <c r="D6" s="1169"/>
      <c r="E6" s="1169"/>
      <c r="F6" s="1169"/>
      <c r="G6" s="1169"/>
      <c r="H6" s="1169"/>
      <c r="I6" s="1169"/>
      <c r="J6" s="1169"/>
      <c r="K6" s="1169"/>
      <c r="L6" s="1169"/>
      <c r="M6" s="1169"/>
      <c r="N6" s="285"/>
    </row>
    <row r="7" spans="1:15" x14ac:dyDescent="0.2">
      <c r="A7" s="286"/>
      <c r="B7" s="287" t="s">
        <v>397</v>
      </c>
      <c r="C7" s="288" t="s">
        <v>398</v>
      </c>
      <c r="F7" s="289"/>
      <c r="G7" s="289"/>
      <c r="H7" s="289"/>
      <c r="I7" s="289"/>
      <c r="J7" s="289"/>
    </row>
    <row r="8" spans="1:15" ht="13.5" x14ac:dyDescent="0.25">
      <c r="F8" s="290"/>
      <c r="G8" s="291"/>
    </row>
    <row r="9" spans="1:15" ht="13.5" x14ac:dyDescent="0.25">
      <c r="B9" s="293" t="s">
        <v>399</v>
      </c>
      <c r="C9" s="293"/>
      <c r="D9" s="294"/>
      <c r="G9" s="295"/>
      <c r="H9" s="296"/>
      <c r="I9" s="295"/>
      <c r="O9" s="1143" t="s">
        <v>970</v>
      </c>
    </row>
    <row r="10" spans="1:15" ht="13.5" x14ac:dyDescent="0.25">
      <c r="B10" s="293" t="s">
        <v>400</v>
      </c>
      <c r="C10" s="293"/>
      <c r="D10" s="294"/>
      <c r="F10" s="296"/>
      <c r="G10" s="295"/>
      <c r="H10" s="296"/>
      <c r="I10" s="295"/>
      <c r="O10" s="1143"/>
    </row>
    <row r="11" spans="1:15" ht="13.5" x14ac:dyDescent="0.25">
      <c r="B11" s="293"/>
      <c r="C11" s="293"/>
      <c r="D11" s="294"/>
      <c r="F11" s="296"/>
      <c r="G11" s="295"/>
      <c r="H11" s="296"/>
      <c r="I11" s="295"/>
      <c r="O11" s="1143"/>
    </row>
    <row r="12" spans="1:15" ht="14.25" thickBot="1" x14ac:dyDescent="0.3">
      <c r="B12" s="297" t="s">
        <v>401</v>
      </c>
      <c r="C12" s="293"/>
      <c r="D12" s="294"/>
      <c r="F12" s="290" t="s">
        <v>402</v>
      </c>
      <c r="G12" s="295"/>
      <c r="H12" s="296"/>
      <c r="I12" s="295"/>
      <c r="O12" s="1143"/>
    </row>
    <row r="13" spans="1:15" ht="13.5" thickBot="1" x14ac:dyDescent="0.25">
      <c r="A13" s="1144" t="s">
        <v>403</v>
      </c>
      <c r="B13" s="1145"/>
      <c r="C13" s="1144" t="s">
        <v>404</v>
      </c>
      <c r="D13" s="1146"/>
      <c r="E13" s="1146"/>
      <c r="F13" s="1146"/>
      <c r="G13" s="1146"/>
      <c r="H13" s="1146"/>
      <c r="I13" s="1146"/>
      <c r="J13" s="1146"/>
      <c r="K13" s="1146"/>
      <c r="L13" s="1146"/>
      <c r="M13" s="1146"/>
      <c r="N13" s="1146"/>
      <c r="O13" s="283"/>
    </row>
    <row r="14" spans="1:15" x14ac:dyDescent="0.2">
      <c r="A14" s="298" t="s">
        <v>140</v>
      </c>
      <c r="B14" s="299"/>
      <c r="C14" s="1147" t="s">
        <v>21</v>
      </c>
      <c r="D14" s="1148"/>
      <c r="E14" s="1153" t="s">
        <v>405</v>
      </c>
      <c r="F14" s="1154"/>
      <c r="G14" s="1154"/>
      <c r="H14" s="1154"/>
      <c r="I14" s="1154"/>
      <c r="J14" s="1154"/>
      <c r="K14" s="1154"/>
      <c r="L14" s="1154"/>
      <c r="M14" s="1154"/>
      <c r="N14" s="1159" t="s">
        <v>406</v>
      </c>
      <c r="O14" s="283"/>
    </row>
    <row r="15" spans="1:15" x14ac:dyDescent="0.2">
      <c r="A15" s="300" t="s">
        <v>407</v>
      </c>
      <c r="B15" s="301"/>
      <c r="C15" s="1149"/>
      <c r="D15" s="1150"/>
      <c r="E15" s="1155"/>
      <c r="F15" s="1156"/>
      <c r="G15" s="1156"/>
      <c r="H15" s="1156"/>
      <c r="I15" s="1156"/>
      <c r="J15" s="1156"/>
      <c r="K15" s="1156"/>
      <c r="L15" s="1156"/>
      <c r="M15" s="1156"/>
      <c r="N15" s="1160"/>
      <c r="O15" s="283"/>
    </row>
    <row r="16" spans="1:15" x14ac:dyDescent="0.2">
      <c r="A16" s="302"/>
      <c r="B16" s="301" t="s">
        <v>408</v>
      </c>
      <c r="C16" s="1149"/>
      <c r="D16" s="1150"/>
      <c r="E16" s="1155"/>
      <c r="F16" s="1156"/>
      <c r="G16" s="1156"/>
      <c r="H16" s="1156"/>
      <c r="I16" s="1156"/>
      <c r="J16" s="1156"/>
      <c r="K16" s="1156"/>
      <c r="L16" s="1156"/>
      <c r="M16" s="1156"/>
      <c r="N16" s="1160"/>
      <c r="O16" s="283"/>
    </row>
    <row r="17" spans="1:15" ht="13.5" thickBot="1" x14ac:dyDescent="0.25">
      <c r="A17" s="303"/>
      <c r="B17" s="304"/>
      <c r="C17" s="1151"/>
      <c r="D17" s="1152"/>
      <c r="E17" s="1157"/>
      <c r="F17" s="1158"/>
      <c r="G17" s="1158"/>
      <c r="H17" s="1158"/>
      <c r="I17" s="1158"/>
      <c r="J17" s="1158"/>
      <c r="K17" s="1158"/>
      <c r="L17" s="1158"/>
      <c r="M17" s="1158"/>
      <c r="N17" s="1161"/>
      <c r="O17" s="283"/>
    </row>
    <row r="18" spans="1:15" ht="16.5" customHeight="1" thickBot="1" x14ac:dyDescent="0.25">
      <c r="A18" s="746">
        <v>1</v>
      </c>
      <c r="B18" s="305">
        <v>2</v>
      </c>
      <c r="C18" s="1162">
        <v>3</v>
      </c>
      <c r="D18" s="1163"/>
      <c r="E18" s="1162">
        <v>4</v>
      </c>
      <c r="F18" s="1164"/>
      <c r="G18" s="1164"/>
      <c r="H18" s="1164"/>
      <c r="I18" s="1164"/>
      <c r="J18" s="1164"/>
      <c r="K18" s="1164"/>
      <c r="L18" s="1164"/>
      <c r="M18" s="1164"/>
      <c r="N18" s="765">
        <v>5</v>
      </c>
      <c r="O18" s="283"/>
    </row>
    <row r="19" spans="1:15" ht="13.5" thickBot="1" x14ac:dyDescent="0.25">
      <c r="A19" s="1162" t="s">
        <v>409</v>
      </c>
      <c r="B19" s="1164"/>
      <c r="C19" s="1164"/>
      <c r="D19" s="1164"/>
      <c r="E19" s="1165"/>
      <c r="F19" s="1165"/>
      <c r="G19" s="1165"/>
      <c r="H19" s="1165"/>
      <c r="I19" s="1165"/>
      <c r="J19" s="1165"/>
      <c r="K19" s="1165"/>
      <c r="L19" s="1165"/>
      <c r="M19" s="1165"/>
      <c r="N19" s="1164"/>
      <c r="O19" s="283" t="s">
        <v>78</v>
      </c>
    </row>
    <row r="20" spans="1:15" ht="21" customHeight="1" x14ac:dyDescent="0.2">
      <c r="A20" s="1177">
        <v>1</v>
      </c>
      <c r="B20" s="306" t="s">
        <v>410</v>
      </c>
      <c r="C20" s="307" t="s">
        <v>411</v>
      </c>
      <c r="D20" s="308">
        <v>6897</v>
      </c>
      <c r="E20" s="1179">
        <f>D20</f>
        <v>6897</v>
      </c>
      <c r="F20" s="1170" t="s">
        <v>412</v>
      </c>
      <c r="G20" s="1170">
        <f>D21</f>
        <v>3</v>
      </c>
      <c r="H20" s="1170" t="s">
        <v>412</v>
      </c>
      <c r="I20" s="1170">
        <f>D22</f>
        <v>0.7</v>
      </c>
      <c r="J20" s="1170"/>
      <c r="K20" s="1172">
        <v>1.25</v>
      </c>
      <c r="L20" s="1170"/>
      <c r="M20" s="309"/>
      <c r="N20" s="1174">
        <f>D20*D21*D22*K20</f>
        <v>18105</v>
      </c>
      <c r="O20" s="283"/>
    </row>
    <row r="21" spans="1:15" ht="23.25" customHeight="1" x14ac:dyDescent="0.2">
      <c r="A21" s="1178"/>
      <c r="B21" s="310" t="s">
        <v>413</v>
      </c>
      <c r="C21" s="311" t="s">
        <v>414</v>
      </c>
      <c r="D21" s="312">
        <v>3</v>
      </c>
      <c r="E21" s="1180"/>
      <c r="F21" s="1171"/>
      <c r="G21" s="1171"/>
      <c r="H21" s="1171"/>
      <c r="I21" s="1171"/>
      <c r="J21" s="1171"/>
      <c r="K21" s="1173"/>
      <c r="L21" s="1171"/>
      <c r="M21" s="313"/>
      <c r="N21" s="1175"/>
      <c r="O21" s="283"/>
    </row>
    <row r="22" spans="1:15" ht="36.75" customHeight="1" x14ac:dyDescent="0.2">
      <c r="A22" s="1178"/>
      <c r="B22" s="314" t="s">
        <v>415</v>
      </c>
      <c r="C22" s="311" t="s">
        <v>416</v>
      </c>
      <c r="D22" s="312">
        <v>0.7</v>
      </c>
      <c r="E22" s="1180"/>
      <c r="F22" s="1171"/>
      <c r="G22" s="1171"/>
      <c r="H22" s="1171"/>
      <c r="I22" s="1171"/>
      <c r="J22" s="1171"/>
      <c r="K22" s="1173"/>
      <c r="L22" s="1171"/>
      <c r="M22" s="313"/>
      <c r="N22" s="1175"/>
      <c r="O22" s="283"/>
    </row>
    <row r="23" spans="1:15" ht="13.5" thickBot="1" x14ac:dyDescent="0.25">
      <c r="A23" s="1186"/>
      <c r="B23" s="315" t="s">
        <v>417</v>
      </c>
      <c r="C23" s="316" t="s">
        <v>418</v>
      </c>
      <c r="D23" s="317">
        <v>1.25</v>
      </c>
      <c r="E23" s="1180"/>
      <c r="F23" s="1171"/>
      <c r="G23" s="1171"/>
      <c r="H23" s="1171"/>
      <c r="I23" s="1171"/>
      <c r="J23" s="1171"/>
      <c r="K23" s="1173"/>
      <c r="L23" s="1171"/>
      <c r="M23" s="313"/>
      <c r="N23" s="1176"/>
      <c r="O23" s="283"/>
    </row>
    <row r="24" spans="1:15" x14ac:dyDescent="0.2">
      <c r="A24" s="1177">
        <v>2</v>
      </c>
      <c r="B24" s="306" t="s">
        <v>419</v>
      </c>
      <c r="C24" s="307" t="s">
        <v>420</v>
      </c>
      <c r="D24" s="308">
        <v>2463</v>
      </c>
      <c r="E24" s="1179">
        <f>D24</f>
        <v>2463</v>
      </c>
      <c r="F24" s="1170" t="s">
        <v>412</v>
      </c>
      <c r="G24" s="1170">
        <f>D25</f>
        <v>3</v>
      </c>
      <c r="H24" s="1183" t="s">
        <v>412</v>
      </c>
      <c r="I24" s="1170">
        <f>D27</f>
        <v>0.4</v>
      </c>
      <c r="J24" s="1170"/>
      <c r="K24" s="1172">
        <v>1.25</v>
      </c>
      <c r="L24" s="1170"/>
      <c r="M24" s="309"/>
      <c r="N24" s="1174">
        <f>D24*D25*D27*K24</f>
        <v>3695</v>
      </c>
      <c r="O24" s="283"/>
    </row>
    <row r="25" spans="1:15" x14ac:dyDescent="0.2">
      <c r="A25" s="1178"/>
      <c r="B25" s="310" t="s">
        <v>413</v>
      </c>
      <c r="C25" s="311" t="s">
        <v>421</v>
      </c>
      <c r="D25" s="318">
        <v>3</v>
      </c>
      <c r="E25" s="1180"/>
      <c r="F25" s="1171"/>
      <c r="G25" s="1171"/>
      <c r="H25" s="1184"/>
      <c r="I25" s="1171"/>
      <c r="J25" s="1171"/>
      <c r="K25" s="1173"/>
      <c r="L25" s="1171"/>
      <c r="M25" s="313"/>
      <c r="N25" s="1175"/>
      <c r="O25" s="283"/>
    </row>
    <row r="26" spans="1:15" ht="56.25" customHeight="1" x14ac:dyDescent="0.2">
      <c r="A26" s="1178"/>
      <c r="B26" s="763" t="s">
        <v>415</v>
      </c>
      <c r="C26" s="311"/>
      <c r="D26" s="312"/>
      <c r="E26" s="1180"/>
      <c r="F26" s="1171"/>
      <c r="G26" s="1171"/>
      <c r="H26" s="1184"/>
      <c r="I26" s="1171"/>
      <c r="J26" s="1171"/>
      <c r="K26" s="1173"/>
      <c r="L26" s="1171"/>
      <c r="M26" s="313"/>
      <c r="N26" s="1175"/>
      <c r="O26" s="283"/>
    </row>
    <row r="27" spans="1:15" ht="20.25" customHeight="1" thickBot="1" x14ac:dyDescent="0.25">
      <c r="A27" s="1178"/>
      <c r="B27" s="320" t="s">
        <v>422</v>
      </c>
      <c r="C27" s="321" t="s">
        <v>416</v>
      </c>
      <c r="D27" s="322">
        <v>0.4</v>
      </c>
      <c r="E27" s="1181"/>
      <c r="F27" s="1182"/>
      <c r="G27" s="1182"/>
      <c r="H27" s="1185"/>
      <c r="I27" s="1182"/>
      <c r="J27" s="1171"/>
      <c r="K27" s="1173"/>
      <c r="L27" s="1182"/>
      <c r="M27" s="323"/>
      <c r="N27" s="1176"/>
      <c r="O27" s="283"/>
    </row>
    <row r="28" spans="1:15" x14ac:dyDescent="0.2">
      <c r="A28" s="1177">
        <v>3</v>
      </c>
      <c r="B28" s="306" t="s">
        <v>423</v>
      </c>
      <c r="C28" s="324" t="s">
        <v>424</v>
      </c>
      <c r="D28" s="325">
        <v>1380</v>
      </c>
      <c r="E28" s="1179">
        <f>D28</f>
        <v>1380</v>
      </c>
      <c r="F28" s="1170" t="s">
        <v>412</v>
      </c>
      <c r="G28" s="1170">
        <f>D29</f>
        <v>25</v>
      </c>
      <c r="H28" s="1183" t="s">
        <v>412</v>
      </c>
      <c r="I28" s="1170">
        <f>D30</f>
        <v>1.1000000000000001</v>
      </c>
      <c r="J28" s="1183"/>
      <c r="K28" s="1172">
        <v>1.25</v>
      </c>
      <c r="L28" s="743"/>
      <c r="M28" s="326"/>
      <c r="N28" s="1174">
        <f>D28*D29*D30*K28</f>
        <v>47438</v>
      </c>
      <c r="O28" s="283"/>
    </row>
    <row r="29" spans="1:15" x14ac:dyDescent="0.2">
      <c r="A29" s="1178"/>
      <c r="B29" s="310" t="s">
        <v>425</v>
      </c>
      <c r="C29" s="327" t="s">
        <v>426</v>
      </c>
      <c r="D29" s="328">
        <v>25</v>
      </c>
      <c r="E29" s="1180"/>
      <c r="F29" s="1171"/>
      <c r="G29" s="1171"/>
      <c r="H29" s="1184"/>
      <c r="I29" s="1171"/>
      <c r="J29" s="1184"/>
      <c r="K29" s="1173"/>
      <c r="L29" s="744"/>
      <c r="M29" s="329"/>
      <c r="N29" s="1175"/>
      <c r="O29" s="283"/>
    </row>
    <row r="30" spans="1:15" x14ac:dyDescent="0.2">
      <c r="A30" s="1178"/>
      <c r="B30" s="310" t="s">
        <v>427</v>
      </c>
      <c r="C30" s="327" t="s">
        <v>428</v>
      </c>
      <c r="D30" s="328">
        <v>1.1000000000000001</v>
      </c>
      <c r="E30" s="1180"/>
      <c r="F30" s="1171"/>
      <c r="G30" s="1171"/>
      <c r="H30" s="1184"/>
      <c r="I30" s="1171"/>
      <c r="J30" s="1184"/>
      <c r="K30" s="1173"/>
      <c r="L30" s="744"/>
      <c r="M30" s="329"/>
      <c r="N30" s="1175"/>
      <c r="O30" s="283"/>
    </row>
    <row r="31" spans="1:15" x14ac:dyDescent="0.2">
      <c r="A31" s="1178"/>
      <c r="B31" s="310" t="s">
        <v>429</v>
      </c>
      <c r="C31" s="327"/>
      <c r="D31" s="328"/>
      <c r="E31" s="1180"/>
      <c r="F31" s="1171"/>
      <c r="G31" s="1171"/>
      <c r="H31" s="1184"/>
      <c r="I31" s="1171"/>
      <c r="J31" s="1184"/>
      <c r="K31" s="1173"/>
      <c r="L31" s="744"/>
      <c r="M31" s="329"/>
      <c r="N31" s="1175"/>
      <c r="O31" s="283"/>
    </row>
    <row r="32" spans="1:15" ht="13.5" thickBot="1" x14ac:dyDescent="0.25">
      <c r="A32" s="1186"/>
      <c r="B32" s="315" t="s">
        <v>430</v>
      </c>
      <c r="C32" s="316" t="s">
        <v>418</v>
      </c>
      <c r="D32" s="317">
        <v>1.25</v>
      </c>
      <c r="E32" s="1181"/>
      <c r="F32" s="1182"/>
      <c r="G32" s="1182"/>
      <c r="H32" s="1185"/>
      <c r="I32" s="1182"/>
      <c r="J32" s="1185"/>
      <c r="K32" s="1187"/>
      <c r="L32" s="745"/>
      <c r="M32" s="330"/>
      <c r="N32" s="1176"/>
      <c r="O32" s="283"/>
    </row>
    <row r="33" spans="1:15" x14ac:dyDescent="0.2">
      <c r="A33" s="1177">
        <v>4</v>
      </c>
      <c r="B33" s="306" t="s">
        <v>423</v>
      </c>
      <c r="C33" s="324" t="s">
        <v>431</v>
      </c>
      <c r="D33" s="325">
        <v>3288</v>
      </c>
      <c r="E33" s="1179">
        <f>D33</f>
        <v>3288</v>
      </c>
      <c r="F33" s="1170" t="s">
        <v>412</v>
      </c>
      <c r="G33" s="1170">
        <f>D34</f>
        <v>16</v>
      </c>
      <c r="H33" s="1183" t="s">
        <v>412</v>
      </c>
      <c r="I33" s="1170">
        <f>D35</f>
        <v>1.1000000000000001</v>
      </c>
      <c r="J33" s="1183"/>
      <c r="K33" s="1172">
        <v>1.25</v>
      </c>
      <c r="L33" s="743"/>
      <c r="M33" s="326"/>
      <c r="N33" s="1174">
        <f>D33*D34*D35*K33</f>
        <v>72336</v>
      </c>
      <c r="O33" s="283"/>
    </row>
    <row r="34" spans="1:15" x14ac:dyDescent="0.2">
      <c r="A34" s="1178"/>
      <c r="B34" s="310" t="s">
        <v>425</v>
      </c>
      <c r="C34" s="327" t="s">
        <v>426</v>
      </c>
      <c r="D34" s="328">
        <v>16</v>
      </c>
      <c r="E34" s="1180"/>
      <c r="F34" s="1171"/>
      <c r="G34" s="1171"/>
      <c r="H34" s="1184"/>
      <c r="I34" s="1171"/>
      <c r="J34" s="1184"/>
      <c r="K34" s="1173"/>
      <c r="L34" s="744"/>
      <c r="M34" s="329"/>
      <c r="N34" s="1175"/>
      <c r="O34" s="283"/>
    </row>
    <row r="35" spans="1:15" x14ac:dyDescent="0.2">
      <c r="A35" s="1178"/>
      <c r="B35" s="310" t="s">
        <v>432</v>
      </c>
      <c r="C35" s="327" t="s">
        <v>428</v>
      </c>
      <c r="D35" s="328">
        <v>1.1000000000000001</v>
      </c>
      <c r="E35" s="1180"/>
      <c r="F35" s="1171"/>
      <c r="G35" s="1171"/>
      <c r="H35" s="1184"/>
      <c r="I35" s="1171"/>
      <c r="J35" s="1184"/>
      <c r="K35" s="1173"/>
      <c r="L35" s="744"/>
      <c r="M35" s="329"/>
      <c r="N35" s="1175"/>
      <c r="O35" s="283"/>
    </row>
    <row r="36" spans="1:15" x14ac:dyDescent="0.2">
      <c r="A36" s="1178"/>
      <c r="B36" s="310" t="s">
        <v>429</v>
      </c>
      <c r="C36" s="327"/>
      <c r="D36" s="328"/>
      <c r="E36" s="1180"/>
      <c r="F36" s="1171"/>
      <c r="G36" s="1171"/>
      <c r="H36" s="1184"/>
      <c r="I36" s="1171"/>
      <c r="J36" s="1184"/>
      <c r="K36" s="1173"/>
      <c r="L36" s="744"/>
      <c r="M36" s="329"/>
      <c r="N36" s="1175"/>
      <c r="O36" s="283"/>
    </row>
    <row r="37" spans="1:15" ht="13.5" thickBot="1" x14ac:dyDescent="0.25">
      <c r="A37" s="1186"/>
      <c r="B37" s="315" t="s">
        <v>430</v>
      </c>
      <c r="C37" s="316" t="s">
        <v>418</v>
      </c>
      <c r="D37" s="317">
        <v>1.25</v>
      </c>
      <c r="E37" s="1181"/>
      <c r="F37" s="1182"/>
      <c r="G37" s="1182"/>
      <c r="H37" s="1185"/>
      <c r="I37" s="1182"/>
      <c r="J37" s="1185"/>
      <c r="K37" s="1187"/>
      <c r="L37" s="745"/>
      <c r="M37" s="330"/>
      <c r="N37" s="1176"/>
      <c r="O37" s="283"/>
    </row>
    <row r="38" spans="1:15" ht="15.75" customHeight="1" thickBot="1" x14ac:dyDescent="0.25">
      <c r="A38" s="1198" t="s">
        <v>971</v>
      </c>
      <c r="B38" s="1199"/>
      <c r="C38" s="1199"/>
      <c r="D38" s="1199"/>
      <c r="E38" s="1199"/>
      <c r="F38" s="1199"/>
      <c r="G38" s="1199"/>
      <c r="H38" s="1199"/>
      <c r="I38" s="1199"/>
      <c r="J38" s="1199"/>
      <c r="K38" s="1199"/>
      <c r="L38" s="1199"/>
      <c r="M38" s="1200"/>
      <c r="N38" s="766">
        <f>N20+N24+N28+N33</f>
        <v>141574</v>
      </c>
      <c r="O38" s="283"/>
    </row>
    <row r="39" spans="1:15" ht="13.5" thickBot="1" x14ac:dyDescent="0.25">
      <c r="A39" s="1201" t="s">
        <v>972</v>
      </c>
      <c r="B39" s="1202"/>
      <c r="C39" s="1202"/>
      <c r="D39" s="1202"/>
      <c r="E39" s="1202"/>
      <c r="F39" s="1202"/>
      <c r="G39" s="1202"/>
      <c r="H39" s="1202"/>
      <c r="I39" s="1202"/>
      <c r="J39" s="1202"/>
      <c r="K39" s="1202"/>
      <c r="L39" s="1202"/>
      <c r="M39" s="1203"/>
      <c r="N39" s="767">
        <f>SUM(N20:N33)*1.4</f>
        <v>198204</v>
      </c>
      <c r="O39" s="768"/>
    </row>
    <row r="40" spans="1:15" ht="11.25" customHeight="1" thickBot="1" x14ac:dyDescent="0.25">
      <c r="A40" s="1204" t="s">
        <v>433</v>
      </c>
      <c r="B40" s="1205"/>
      <c r="C40" s="1205"/>
      <c r="D40" s="1205"/>
      <c r="E40" s="1205"/>
      <c r="F40" s="1205"/>
      <c r="G40" s="1205"/>
      <c r="H40" s="1205"/>
      <c r="I40" s="1205"/>
      <c r="J40" s="1205"/>
      <c r="K40" s="1205"/>
      <c r="L40" s="1205"/>
      <c r="M40" s="1205"/>
      <c r="N40" s="1205"/>
      <c r="O40" s="283"/>
    </row>
    <row r="41" spans="1:15" ht="3.75" hidden="1" customHeight="1" thickBot="1" x14ac:dyDescent="0.25">
      <c r="A41" s="1206">
        <v>6</v>
      </c>
      <c r="B41" s="306" t="s">
        <v>410</v>
      </c>
      <c r="C41" s="331" t="s">
        <v>411</v>
      </c>
      <c r="D41" s="332">
        <v>2705</v>
      </c>
      <c r="E41" s="1208">
        <f>D41</f>
        <v>2705</v>
      </c>
      <c r="F41" s="1183" t="s">
        <v>412</v>
      </c>
      <c r="G41" s="1183">
        <f>D42</f>
        <v>0</v>
      </c>
      <c r="H41" s="1183" t="s">
        <v>412</v>
      </c>
      <c r="I41" s="1214">
        <f>D43</f>
        <v>1</v>
      </c>
      <c r="J41" s="1183" t="s">
        <v>412</v>
      </c>
      <c r="K41" s="1214">
        <f>D44</f>
        <v>1.2</v>
      </c>
      <c r="L41" s="1183"/>
      <c r="M41" s="333"/>
      <c r="N41" s="1188">
        <f>D41*D42*D43*D44</f>
        <v>0</v>
      </c>
      <c r="O41" s="283"/>
    </row>
    <row r="42" spans="1:15" ht="13.5" hidden="1" thickBot="1" x14ac:dyDescent="0.25">
      <c r="A42" s="1207"/>
      <c r="B42" s="310" t="s">
        <v>413</v>
      </c>
      <c r="C42" s="334" t="s">
        <v>414</v>
      </c>
      <c r="D42" s="335">
        <v>0</v>
      </c>
      <c r="E42" s="1209"/>
      <c r="F42" s="1184"/>
      <c r="G42" s="1184"/>
      <c r="H42" s="1184"/>
      <c r="I42" s="1215"/>
      <c r="J42" s="1184"/>
      <c r="K42" s="1215"/>
      <c r="L42" s="1184"/>
      <c r="M42" s="336"/>
      <c r="N42" s="1189"/>
      <c r="O42" s="283"/>
    </row>
    <row r="43" spans="1:15" ht="39" hidden="1" thickBot="1" x14ac:dyDescent="0.25">
      <c r="A43" s="1207"/>
      <c r="B43" s="319" t="s">
        <v>415</v>
      </c>
      <c r="C43" s="337" t="s">
        <v>434</v>
      </c>
      <c r="D43" s="338">
        <v>1</v>
      </c>
      <c r="E43" s="1209"/>
      <c r="F43" s="1184"/>
      <c r="G43" s="1184"/>
      <c r="H43" s="1184"/>
      <c r="I43" s="1215"/>
      <c r="J43" s="1184"/>
      <c r="K43" s="1215"/>
      <c r="L43" s="1184"/>
      <c r="M43" s="336"/>
      <c r="N43" s="1189"/>
      <c r="O43" s="283"/>
    </row>
    <row r="44" spans="1:15" ht="13.5" hidden="1" thickBot="1" x14ac:dyDescent="0.25">
      <c r="A44" s="1207"/>
      <c r="B44" s="315" t="s">
        <v>435</v>
      </c>
      <c r="C44" s="321" t="s">
        <v>436</v>
      </c>
      <c r="D44" s="339">
        <v>1.2</v>
      </c>
      <c r="E44" s="1210"/>
      <c r="F44" s="1185"/>
      <c r="G44" s="1185"/>
      <c r="H44" s="1185"/>
      <c r="I44" s="1216"/>
      <c r="J44" s="1185"/>
      <c r="K44" s="1216"/>
      <c r="L44" s="1185"/>
      <c r="M44" s="340"/>
      <c r="N44" s="1189"/>
      <c r="O44" s="283"/>
    </row>
    <row r="45" spans="1:15" ht="13.5" hidden="1" thickBot="1" x14ac:dyDescent="0.25">
      <c r="A45" s="1190">
        <v>7</v>
      </c>
      <c r="B45" s="306" t="s">
        <v>419</v>
      </c>
      <c r="C45" s="341" t="s">
        <v>420</v>
      </c>
      <c r="D45" s="342">
        <v>485</v>
      </c>
      <c r="E45" s="1192">
        <f>D45</f>
        <v>485</v>
      </c>
      <c r="F45" s="1195" t="s">
        <v>412</v>
      </c>
      <c r="G45" s="1195">
        <f>D46</f>
        <v>0</v>
      </c>
      <c r="H45" s="1195" t="s">
        <v>412</v>
      </c>
      <c r="I45" s="1195">
        <f>D48</f>
        <v>1.2</v>
      </c>
      <c r="J45" s="1195"/>
      <c r="K45" s="1195"/>
      <c r="L45" s="1195"/>
      <c r="M45" s="343"/>
      <c r="N45" s="1223">
        <f>D45*D46*D48</f>
        <v>0</v>
      </c>
      <c r="O45" s="283"/>
    </row>
    <row r="46" spans="1:15" ht="13.5" hidden="1" thickBot="1" x14ac:dyDescent="0.25">
      <c r="A46" s="1191"/>
      <c r="B46" s="310" t="s">
        <v>413</v>
      </c>
      <c r="C46" s="337" t="s">
        <v>421</v>
      </c>
      <c r="D46" s="344">
        <v>0</v>
      </c>
      <c r="E46" s="1193"/>
      <c r="F46" s="1196"/>
      <c r="G46" s="1196"/>
      <c r="H46" s="1196"/>
      <c r="I46" s="1196"/>
      <c r="J46" s="1196"/>
      <c r="K46" s="1196"/>
      <c r="L46" s="1196"/>
      <c r="M46" s="345"/>
      <c r="N46" s="1224"/>
      <c r="O46" s="283"/>
    </row>
    <row r="47" spans="1:15" ht="13.5" hidden="1" thickBot="1" x14ac:dyDescent="0.25">
      <c r="A47" s="1191"/>
      <c r="B47" s="319" t="s">
        <v>437</v>
      </c>
      <c r="C47" s="346"/>
      <c r="D47" s="347"/>
      <c r="E47" s="1193"/>
      <c r="F47" s="1196"/>
      <c r="G47" s="1196"/>
      <c r="H47" s="1196"/>
      <c r="I47" s="1196"/>
      <c r="J47" s="1196"/>
      <c r="K47" s="1196"/>
      <c r="L47" s="1196"/>
      <c r="M47" s="345"/>
      <c r="N47" s="1224"/>
      <c r="O47" s="283"/>
    </row>
    <row r="48" spans="1:15" ht="13.5" hidden="1" thickBot="1" x14ac:dyDescent="0.25">
      <c r="A48" s="1191"/>
      <c r="B48" s="315" t="s">
        <v>435</v>
      </c>
      <c r="C48" s="346" t="s">
        <v>436</v>
      </c>
      <c r="D48" s="347">
        <v>1.2</v>
      </c>
      <c r="E48" s="1194"/>
      <c r="F48" s="1197"/>
      <c r="G48" s="1197"/>
      <c r="H48" s="1197"/>
      <c r="I48" s="1197"/>
      <c r="J48" s="1197"/>
      <c r="K48" s="1197"/>
      <c r="L48" s="1197"/>
      <c r="M48" s="348"/>
      <c r="N48" s="1224"/>
      <c r="O48" s="283"/>
    </row>
    <row r="49" spans="1:15" x14ac:dyDescent="0.2">
      <c r="A49" s="1211">
        <v>5</v>
      </c>
      <c r="B49" s="306" t="s">
        <v>423</v>
      </c>
      <c r="C49" s="349" t="s">
        <v>424</v>
      </c>
      <c r="D49" s="350">
        <v>422</v>
      </c>
      <c r="E49" s="1192">
        <f>D49</f>
        <v>422</v>
      </c>
      <c r="F49" s="1195" t="s">
        <v>412</v>
      </c>
      <c r="G49" s="1195">
        <f>D50</f>
        <v>25</v>
      </c>
      <c r="H49" s="1195" t="s">
        <v>412</v>
      </c>
      <c r="I49" s="1217">
        <f>D51</f>
        <v>1</v>
      </c>
      <c r="J49" s="1195" t="s">
        <v>412</v>
      </c>
      <c r="K49" s="1217">
        <f>D52</f>
        <v>1</v>
      </c>
      <c r="L49" s="1195" t="s">
        <v>412</v>
      </c>
      <c r="M49" s="1220">
        <f>D53</f>
        <v>1.2</v>
      </c>
      <c r="N49" s="1223">
        <f>D49*D50*D51*D52*D53</f>
        <v>12660</v>
      </c>
      <c r="O49" s="283"/>
    </row>
    <row r="50" spans="1:15" x14ac:dyDescent="0.2">
      <c r="A50" s="1212"/>
      <c r="B50" s="319" t="s">
        <v>425</v>
      </c>
      <c r="C50" s="351" t="s">
        <v>426</v>
      </c>
      <c r="D50" s="352">
        <f>D29</f>
        <v>25</v>
      </c>
      <c r="E50" s="1193"/>
      <c r="F50" s="1196"/>
      <c r="G50" s="1196"/>
      <c r="H50" s="1196"/>
      <c r="I50" s="1218"/>
      <c r="J50" s="1196"/>
      <c r="K50" s="1218"/>
      <c r="L50" s="1196"/>
      <c r="M50" s="1221"/>
      <c r="N50" s="1224"/>
      <c r="O50" s="283"/>
    </row>
    <row r="51" spans="1:15" x14ac:dyDescent="0.2">
      <c r="A51" s="1212"/>
      <c r="B51" s="310" t="s">
        <v>427</v>
      </c>
      <c r="C51" s="351" t="s">
        <v>438</v>
      </c>
      <c r="D51" s="352">
        <v>1</v>
      </c>
      <c r="E51" s="1193"/>
      <c r="F51" s="1196"/>
      <c r="G51" s="1196"/>
      <c r="H51" s="1196"/>
      <c r="I51" s="1218"/>
      <c r="J51" s="1196"/>
      <c r="K51" s="1218"/>
      <c r="L51" s="1196"/>
      <c r="M51" s="1221"/>
      <c r="N51" s="1224"/>
      <c r="O51" s="283"/>
    </row>
    <row r="52" spans="1:15" x14ac:dyDescent="0.2">
      <c r="A52" s="1212"/>
      <c r="B52" s="310" t="s">
        <v>429</v>
      </c>
      <c r="C52" s="351" t="s">
        <v>439</v>
      </c>
      <c r="D52" s="352">
        <v>1</v>
      </c>
      <c r="E52" s="1193"/>
      <c r="F52" s="1196"/>
      <c r="G52" s="1196"/>
      <c r="H52" s="1196"/>
      <c r="I52" s="1218"/>
      <c r="J52" s="1196"/>
      <c r="K52" s="1218"/>
      <c r="L52" s="1196"/>
      <c r="M52" s="1221"/>
      <c r="N52" s="1224"/>
      <c r="O52" s="283"/>
    </row>
    <row r="53" spans="1:15" ht="13.5" thickBot="1" x14ac:dyDescent="0.25">
      <c r="A53" s="1213"/>
      <c r="B53" s="353"/>
      <c r="C53" s="354" t="s">
        <v>440</v>
      </c>
      <c r="D53" s="355">
        <v>1.2</v>
      </c>
      <c r="E53" s="1194"/>
      <c r="F53" s="1197"/>
      <c r="G53" s="1197"/>
      <c r="H53" s="1197"/>
      <c r="I53" s="1219"/>
      <c r="J53" s="1197"/>
      <c r="K53" s="1219"/>
      <c r="L53" s="1197"/>
      <c r="M53" s="1222"/>
      <c r="N53" s="1225"/>
      <c r="O53" s="283"/>
    </row>
    <row r="54" spans="1:15" x14ac:dyDescent="0.2">
      <c r="A54" s="1211">
        <v>6</v>
      </c>
      <c r="B54" s="306" t="s">
        <v>423</v>
      </c>
      <c r="C54" s="349" t="s">
        <v>431</v>
      </c>
      <c r="D54" s="350">
        <v>791</v>
      </c>
      <c r="E54" s="1192">
        <f>D54</f>
        <v>791</v>
      </c>
      <c r="F54" s="1195" t="s">
        <v>412</v>
      </c>
      <c r="G54" s="1195">
        <f>D55</f>
        <v>16</v>
      </c>
      <c r="H54" s="1195" t="s">
        <v>412</v>
      </c>
      <c r="I54" s="1217">
        <f>D56</f>
        <v>1</v>
      </c>
      <c r="J54" s="1195" t="s">
        <v>412</v>
      </c>
      <c r="K54" s="1217">
        <f>D57</f>
        <v>1</v>
      </c>
      <c r="L54" s="1195" t="s">
        <v>412</v>
      </c>
      <c r="M54" s="1220">
        <f>D58</f>
        <v>1.2</v>
      </c>
      <c r="N54" s="1223">
        <f>D54*D55*D56*D57*D58</f>
        <v>15187</v>
      </c>
      <c r="O54" s="283"/>
    </row>
    <row r="55" spans="1:15" x14ac:dyDescent="0.2">
      <c r="A55" s="1212"/>
      <c r="B55" s="319" t="s">
        <v>425</v>
      </c>
      <c r="C55" s="351" t="s">
        <v>426</v>
      </c>
      <c r="D55" s="352">
        <f>D34</f>
        <v>16</v>
      </c>
      <c r="E55" s="1193"/>
      <c r="F55" s="1196"/>
      <c r="G55" s="1196"/>
      <c r="H55" s="1196"/>
      <c r="I55" s="1218"/>
      <c r="J55" s="1196"/>
      <c r="K55" s="1218"/>
      <c r="L55" s="1196"/>
      <c r="M55" s="1221"/>
      <c r="N55" s="1224"/>
      <c r="O55" s="283"/>
    </row>
    <row r="56" spans="1:15" x14ac:dyDescent="0.2">
      <c r="A56" s="1212"/>
      <c r="B56" s="310" t="s">
        <v>432</v>
      </c>
      <c r="C56" s="351" t="s">
        <v>438</v>
      </c>
      <c r="D56" s="352">
        <v>1</v>
      </c>
      <c r="E56" s="1193"/>
      <c r="F56" s="1196"/>
      <c r="G56" s="1196"/>
      <c r="H56" s="1196"/>
      <c r="I56" s="1218"/>
      <c r="J56" s="1196"/>
      <c r="K56" s="1218"/>
      <c r="L56" s="1196"/>
      <c r="M56" s="1221"/>
      <c r="N56" s="1224"/>
      <c r="O56" s="283"/>
    </row>
    <row r="57" spans="1:15" x14ac:dyDescent="0.2">
      <c r="A57" s="1212"/>
      <c r="B57" s="310" t="s">
        <v>429</v>
      </c>
      <c r="C57" s="351" t="s">
        <v>439</v>
      </c>
      <c r="D57" s="352">
        <v>1</v>
      </c>
      <c r="E57" s="1193"/>
      <c r="F57" s="1196"/>
      <c r="G57" s="1196"/>
      <c r="H57" s="1196"/>
      <c r="I57" s="1218"/>
      <c r="J57" s="1196"/>
      <c r="K57" s="1218"/>
      <c r="L57" s="1196"/>
      <c r="M57" s="1221"/>
      <c r="N57" s="1224"/>
      <c r="O57" s="283"/>
    </row>
    <row r="58" spans="1:15" ht="13.5" thickBot="1" x14ac:dyDescent="0.25">
      <c r="A58" s="1213"/>
      <c r="B58" s="353"/>
      <c r="C58" s="354" t="s">
        <v>440</v>
      </c>
      <c r="D58" s="355">
        <v>1.2</v>
      </c>
      <c r="E58" s="1194"/>
      <c r="F58" s="1197"/>
      <c r="G58" s="1197"/>
      <c r="H58" s="1197"/>
      <c r="I58" s="1219"/>
      <c r="J58" s="1197"/>
      <c r="K58" s="1219"/>
      <c r="L58" s="1197"/>
      <c r="M58" s="1222"/>
      <c r="N58" s="1225"/>
      <c r="O58" s="283"/>
    </row>
    <row r="59" spans="1:15" ht="13.5" thickBot="1" x14ac:dyDescent="0.25">
      <c r="A59" s="1226" t="s">
        <v>141</v>
      </c>
      <c r="B59" s="1227"/>
      <c r="C59" s="1227"/>
      <c r="D59" s="1227"/>
      <c r="E59" s="1227"/>
      <c r="F59" s="1227"/>
      <c r="G59" s="1227"/>
      <c r="H59" s="1227"/>
      <c r="I59" s="1227"/>
      <c r="J59" s="1227"/>
      <c r="K59" s="1227"/>
      <c r="L59" s="1227"/>
      <c r="M59" s="1228"/>
      <c r="N59" s="769">
        <f>SUM(N41:N54)</f>
        <v>27847</v>
      </c>
      <c r="O59" s="283"/>
    </row>
    <row r="60" spans="1:15" ht="13.5" hidden="1" thickBot="1" x14ac:dyDescent="0.25">
      <c r="A60" s="1246">
        <v>9</v>
      </c>
      <c r="B60" s="356" t="s">
        <v>441</v>
      </c>
      <c r="C60" s="307"/>
      <c r="D60" s="357"/>
      <c r="E60" s="1248">
        <f>N59</f>
        <v>27847</v>
      </c>
      <c r="F60" s="1249"/>
      <c r="G60" s="1249"/>
      <c r="H60" s="1249" t="s">
        <v>412</v>
      </c>
      <c r="I60" s="1252">
        <v>0.5</v>
      </c>
      <c r="J60" s="1254" t="s">
        <v>412</v>
      </c>
      <c r="K60" s="1172">
        <v>0.3</v>
      </c>
      <c r="L60" s="1172"/>
      <c r="M60" s="358"/>
      <c r="N60" s="1241">
        <f>N59*I60*K60*0</f>
        <v>0</v>
      </c>
      <c r="O60" s="283"/>
    </row>
    <row r="61" spans="1:15" ht="13.5" hidden="1" thickBot="1" x14ac:dyDescent="0.25">
      <c r="A61" s="1247"/>
      <c r="B61" s="359" t="s">
        <v>442</v>
      </c>
      <c r="C61" s="316" t="s">
        <v>443</v>
      </c>
      <c r="D61" s="360">
        <v>1</v>
      </c>
      <c r="E61" s="1250"/>
      <c r="F61" s="1251"/>
      <c r="G61" s="1251"/>
      <c r="H61" s="1251"/>
      <c r="I61" s="1253"/>
      <c r="J61" s="1255"/>
      <c r="K61" s="1187"/>
      <c r="L61" s="1187"/>
      <c r="M61" s="361"/>
      <c r="N61" s="1242"/>
      <c r="O61" s="283"/>
    </row>
    <row r="62" spans="1:15" ht="15" thickBot="1" x14ac:dyDescent="0.25">
      <c r="A62" s="1201" t="s">
        <v>444</v>
      </c>
      <c r="B62" s="1202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770">
        <f>N59</f>
        <v>27847</v>
      </c>
      <c r="O62" s="283"/>
    </row>
    <row r="63" spans="1:15" ht="13.5" thickBot="1" x14ac:dyDescent="0.25">
      <c r="A63" s="1243" t="s">
        <v>445</v>
      </c>
      <c r="B63" s="1244"/>
      <c r="C63" s="1244"/>
      <c r="D63" s="1244"/>
      <c r="E63" s="1245"/>
      <c r="F63" s="1245"/>
      <c r="G63" s="1245"/>
      <c r="H63" s="1245"/>
      <c r="I63" s="1245"/>
      <c r="J63" s="1245"/>
      <c r="K63" s="1245"/>
      <c r="L63" s="1245"/>
      <c r="M63" s="1245"/>
      <c r="N63" s="1245"/>
      <c r="O63" s="283"/>
    </row>
    <row r="64" spans="1:15" x14ac:dyDescent="0.2">
      <c r="A64" s="1211">
        <v>7</v>
      </c>
      <c r="B64" s="771" t="s">
        <v>973</v>
      </c>
      <c r="C64" s="772" t="s">
        <v>446</v>
      </c>
      <c r="D64" s="773">
        <v>8.7499999999999994E-2</v>
      </c>
      <c r="E64" s="362">
        <f>N39</f>
        <v>198204</v>
      </c>
      <c r="F64" s="363" t="s">
        <v>412</v>
      </c>
      <c r="G64" s="364">
        <f>D64</f>
        <v>8.7499999999999994E-2</v>
      </c>
      <c r="H64" s="363"/>
      <c r="I64" s="363"/>
      <c r="J64" s="363">
        <f>D64</f>
        <v>8.7499999999999994E-2</v>
      </c>
      <c r="K64" s="363"/>
      <c r="L64" s="363"/>
      <c r="M64" s="365"/>
      <c r="N64" s="1232">
        <f>N39*D64</f>
        <v>17343</v>
      </c>
    </row>
    <row r="65" spans="1:15" x14ac:dyDescent="0.2">
      <c r="A65" s="1212"/>
      <c r="B65" s="366" t="s">
        <v>447</v>
      </c>
      <c r="C65" s="337"/>
      <c r="D65" s="338"/>
      <c r="E65" s="367"/>
      <c r="F65" s="368"/>
      <c r="G65" s="368"/>
      <c r="H65" s="368"/>
      <c r="I65" s="368"/>
      <c r="J65" s="368"/>
      <c r="K65" s="368"/>
      <c r="L65" s="368"/>
      <c r="M65" s="369"/>
      <c r="N65" s="1233"/>
      <c r="O65" s="283"/>
    </row>
    <row r="66" spans="1:15" ht="13.5" thickBot="1" x14ac:dyDescent="0.25">
      <c r="A66" s="1213"/>
      <c r="B66" s="774" t="s">
        <v>974</v>
      </c>
      <c r="C66" s="370"/>
      <c r="D66" s="371"/>
      <c r="E66" s="372"/>
      <c r="F66" s="373"/>
      <c r="G66" s="373"/>
      <c r="H66" s="373"/>
      <c r="I66" s="373"/>
      <c r="J66" s="373"/>
      <c r="K66" s="373"/>
      <c r="L66" s="373"/>
      <c r="M66" s="374"/>
      <c r="N66" s="1234"/>
      <c r="O66" s="283"/>
    </row>
    <row r="67" spans="1:15" x14ac:dyDescent="0.2">
      <c r="A67" s="1229">
        <v>8</v>
      </c>
      <c r="B67" s="375" t="s">
        <v>448</v>
      </c>
      <c r="C67" s="376" t="s">
        <v>449</v>
      </c>
      <c r="D67" s="775">
        <v>0.19600000000000001</v>
      </c>
      <c r="E67" s="377">
        <f>N39</f>
        <v>198204</v>
      </c>
      <c r="F67" s="378" t="s">
        <v>450</v>
      </c>
      <c r="G67" s="379">
        <f>N60</f>
        <v>0</v>
      </c>
      <c r="H67" s="378" t="s">
        <v>412</v>
      </c>
      <c r="I67" s="380">
        <f>D67</f>
        <v>0.19600000000000001</v>
      </c>
      <c r="J67" s="378">
        <f>D67</f>
        <v>0.19600000000000001</v>
      </c>
      <c r="K67" s="378"/>
      <c r="L67" s="378"/>
      <c r="M67" s="381"/>
      <c r="N67" s="1232">
        <f>(N39+N64+N60)*D67</f>
        <v>42247</v>
      </c>
      <c r="O67" s="283"/>
    </row>
    <row r="68" spans="1:15" x14ac:dyDescent="0.2">
      <c r="A68" s="1230"/>
      <c r="B68" s="776" t="s">
        <v>975</v>
      </c>
      <c r="C68" s="382"/>
      <c r="D68" s="383"/>
      <c r="E68" s="367" t="s">
        <v>450</v>
      </c>
      <c r="F68" s="368"/>
      <c r="G68" s="384"/>
      <c r="H68" s="368"/>
      <c r="I68" s="368"/>
      <c r="J68" s="368"/>
      <c r="K68" s="368"/>
      <c r="L68" s="368"/>
      <c r="M68" s="369"/>
      <c r="N68" s="1233"/>
      <c r="O68" s="283"/>
    </row>
    <row r="69" spans="1:15" ht="13.5" thickBot="1" x14ac:dyDescent="0.25">
      <c r="A69" s="1230"/>
      <c r="B69" s="777" t="s">
        <v>976</v>
      </c>
      <c r="C69" s="385"/>
      <c r="D69" s="386"/>
      <c r="E69" s="387">
        <f>N64</f>
        <v>17343</v>
      </c>
      <c r="F69" s="373"/>
      <c r="G69" s="373"/>
      <c r="H69" s="373"/>
      <c r="I69" s="373"/>
      <c r="J69" s="373"/>
      <c r="K69" s="373"/>
      <c r="L69" s="373"/>
      <c r="M69" s="374"/>
      <c r="N69" s="1234"/>
      <c r="O69" s="283"/>
    </row>
    <row r="70" spans="1:15" s="392" customFormat="1" x14ac:dyDescent="0.2">
      <c r="A70" s="1229">
        <v>9</v>
      </c>
      <c r="B70" s="388" t="s">
        <v>451</v>
      </c>
      <c r="C70" s="389" t="s">
        <v>452</v>
      </c>
      <c r="D70" s="390">
        <v>0.06</v>
      </c>
      <c r="E70" s="377">
        <f>N39</f>
        <v>198204</v>
      </c>
      <c r="F70" s="379" t="s">
        <v>450</v>
      </c>
      <c r="G70" s="379">
        <f>N60</f>
        <v>0</v>
      </c>
      <c r="H70" s="378" t="s">
        <v>412</v>
      </c>
      <c r="I70" s="380">
        <f>D70</f>
        <v>0.06</v>
      </c>
      <c r="J70" s="378"/>
      <c r="K70" s="378"/>
      <c r="L70" s="391"/>
      <c r="M70" s="381"/>
      <c r="N70" s="1232">
        <f>(N39+N64+N60)*D70</f>
        <v>12933</v>
      </c>
      <c r="O70" s="768"/>
    </row>
    <row r="71" spans="1:15" x14ac:dyDescent="0.2">
      <c r="A71" s="1230"/>
      <c r="B71" s="393"/>
      <c r="C71" s="351"/>
      <c r="D71" s="394"/>
      <c r="E71" s="367" t="s">
        <v>450</v>
      </c>
      <c r="F71" s="395"/>
      <c r="G71" s="395"/>
      <c r="H71" s="368"/>
      <c r="I71" s="384"/>
      <c r="J71" s="368"/>
      <c r="K71" s="368"/>
      <c r="L71" s="368"/>
      <c r="M71" s="369"/>
      <c r="N71" s="1233"/>
      <c r="O71" s="283"/>
    </row>
    <row r="72" spans="1:15" ht="13.5" thickBot="1" x14ac:dyDescent="0.25">
      <c r="A72" s="1231"/>
      <c r="B72" s="396"/>
      <c r="C72" s="385"/>
      <c r="D72" s="386"/>
      <c r="E72" s="387">
        <f>N64</f>
        <v>17343</v>
      </c>
      <c r="F72" s="373"/>
      <c r="G72" s="373"/>
      <c r="H72" s="373"/>
      <c r="I72" s="373"/>
      <c r="J72" s="373"/>
      <c r="K72" s="373"/>
      <c r="L72" s="373"/>
      <c r="M72" s="374"/>
      <c r="N72" s="1234"/>
      <c r="O72" s="283"/>
    </row>
    <row r="73" spans="1:15" x14ac:dyDescent="0.2">
      <c r="A73" s="1230">
        <v>10</v>
      </c>
      <c r="B73" s="388" t="s">
        <v>453</v>
      </c>
      <c r="C73" s="307" t="s">
        <v>454</v>
      </c>
      <c r="D73" s="397">
        <v>80</v>
      </c>
      <c r="E73" s="1235">
        <f>D73</f>
        <v>80</v>
      </c>
      <c r="F73" s="1236"/>
      <c r="G73" s="1236"/>
      <c r="H73" s="1236" t="s">
        <v>412</v>
      </c>
      <c r="I73" s="1236">
        <f>D74</f>
        <v>3</v>
      </c>
      <c r="J73" s="398"/>
      <c r="K73" s="398"/>
      <c r="L73" s="398"/>
      <c r="M73" s="399"/>
      <c r="N73" s="1239">
        <f>D73*D74</f>
        <v>240</v>
      </c>
      <c r="O73" s="283"/>
    </row>
    <row r="74" spans="1:15" ht="13.5" thickBot="1" x14ac:dyDescent="0.25">
      <c r="A74" s="1230"/>
      <c r="B74" s="396" t="s">
        <v>455</v>
      </c>
      <c r="C74" s="400" t="s">
        <v>456</v>
      </c>
      <c r="D74" s="401">
        <v>3</v>
      </c>
      <c r="E74" s="1237"/>
      <c r="F74" s="1238"/>
      <c r="G74" s="1238"/>
      <c r="H74" s="1238"/>
      <c r="I74" s="1238"/>
      <c r="J74" s="402"/>
      <c r="K74" s="402"/>
      <c r="L74" s="402"/>
      <c r="M74" s="403"/>
      <c r="N74" s="1240"/>
      <c r="O74" s="283"/>
    </row>
    <row r="75" spans="1:15" x14ac:dyDescent="0.2">
      <c r="A75" s="1229">
        <v>11</v>
      </c>
      <c r="B75" s="404" t="s">
        <v>457</v>
      </c>
      <c r="C75" s="405" t="s">
        <v>458</v>
      </c>
      <c r="D75" s="397">
        <v>80</v>
      </c>
      <c r="E75" s="1235">
        <f>D75</f>
        <v>80</v>
      </c>
      <c r="F75" s="1236"/>
      <c r="G75" s="1236"/>
      <c r="H75" s="1236" t="s">
        <v>412</v>
      </c>
      <c r="I75" s="1236">
        <f>D76</f>
        <v>3</v>
      </c>
      <c r="J75" s="398"/>
      <c r="K75" s="398"/>
      <c r="L75" s="398"/>
      <c r="M75" s="399"/>
      <c r="N75" s="1239">
        <f>D75*D76</f>
        <v>240</v>
      </c>
      <c r="O75" s="283"/>
    </row>
    <row r="76" spans="1:15" x14ac:dyDescent="0.2">
      <c r="A76" s="1230"/>
      <c r="B76" s="406" t="s">
        <v>459</v>
      </c>
      <c r="C76" s="407" t="s">
        <v>456</v>
      </c>
      <c r="D76" s="408">
        <v>3</v>
      </c>
      <c r="E76" s="1272"/>
      <c r="F76" s="1273"/>
      <c r="G76" s="1273"/>
      <c r="H76" s="1273"/>
      <c r="I76" s="1273"/>
      <c r="J76" s="402"/>
      <c r="K76" s="402"/>
      <c r="L76" s="402"/>
      <c r="M76" s="403"/>
      <c r="N76" s="1274"/>
      <c r="O76" s="283"/>
    </row>
    <row r="77" spans="1:15" x14ac:dyDescent="0.2">
      <c r="A77" s="1230"/>
      <c r="B77" s="409" t="s">
        <v>460</v>
      </c>
      <c r="C77" s="410"/>
      <c r="D77" s="401"/>
      <c r="E77" s="1272"/>
      <c r="F77" s="1273"/>
      <c r="G77" s="1273"/>
      <c r="H77" s="1273"/>
      <c r="I77" s="1273"/>
      <c r="J77" s="402"/>
      <c r="K77" s="402"/>
      <c r="L77" s="402"/>
      <c r="M77" s="403"/>
      <c r="N77" s="1274"/>
      <c r="O77" s="283"/>
    </row>
    <row r="78" spans="1:15" ht="15" thickBot="1" x14ac:dyDescent="0.25">
      <c r="A78" s="1275" t="s">
        <v>461</v>
      </c>
      <c r="B78" s="1276"/>
      <c r="C78" s="1276"/>
      <c r="D78" s="1276"/>
      <c r="E78" s="1276"/>
      <c r="F78" s="1276"/>
      <c r="G78" s="1276"/>
      <c r="H78" s="1276"/>
      <c r="I78" s="1276"/>
      <c r="J78" s="1276"/>
      <c r="K78" s="1276"/>
      <c r="L78" s="1276"/>
      <c r="M78" s="1277"/>
      <c r="N78" s="778">
        <f>SUM(N64:N77)</f>
        <v>73003</v>
      </c>
      <c r="O78" s="283"/>
    </row>
    <row r="79" spans="1:15" ht="15.75" x14ac:dyDescent="0.25">
      <c r="A79" s="1256" t="s">
        <v>462</v>
      </c>
      <c r="B79" s="1257"/>
      <c r="C79" s="1257"/>
      <c r="D79" s="1257"/>
      <c r="E79" s="1257"/>
      <c r="F79" s="1257"/>
      <c r="G79" s="1257"/>
      <c r="H79" s="1257"/>
      <c r="I79" s="1257"/>
      <c r="J79" s="1257"/>
      <c r="K79" s="1257"/>
      <c r="L79" s="1257"/>
      <c r="M79" s="1257"/>
      <c r="N79" s="779">
        <f>N39+N62+N78</f>
        <v>299054</v>
      </c>
      <c r="O79" s="283"/>
    </row>
    <row r="80" spans="1:15" x14ac:dyDescent="0.2">
      <c r="A80" s="411">
        <v>12</v>
      </c>
      <c r="B80" s="412" t="s">
        <v>463</v>
      </c>
      <c r="C80" s="413"/>
      <c r="D80" s="414">
        <v>0.1</v>
      </c>
      <c r="E80" s="415">
        <f>N79</f>
        <v>299054</v>
      </c>
      <c r="F80" s="416"/>
      <c r="G80" s="416"/>
      <c r="H80" s="416"/>
      <c r="I80" s="416"/>
      <c r="J80" s="417"/>
      <c r="K80" s="417"/>
      <c r="L80" s="417"/>
      <c r="M80" s="418"/>
      <c r="N80" s="780">
        <f>E80*D80</f>
        <v>29905</v>
      </c>
      <c r="O80" s="283"/>
    </row>
    <row r="81" spans="1:15" ht="16.5" thickBot="1" x14ac:dyDescent="0.3">
      <c r="A81" s="419"/>
      <c r="B81" s="420"/>
      <c r="C81" s="420"/>
      <c r="D81" s="421"/>
      <c r="E81" s="422"/>
      <c r="F81" s="422"/>
      <c r="G81" s="422"/>
      <c r="H81" s="422"/>
      <c r="I81" s="1258" t="s">
        <v>141</v>
      </c>
      <c r="J81" s="1258"/>
      <c r="K81" s="1258"/>
      <c r="L81" s="1258"/>
      <c r="M81" s="1259"/>
      <c r="N81" s="781">
        <f>N79+N80</f>
        <v>328959</v>
      </c>
      <c r="O81" s="283"/>
    </row>
    <row r="82" spans="1:15" ht="16.5" thickBot="1" x14ac:dyDescent="0.25">
      <c r="A82" s="423">
        <v>13</v>
      </c>
      <c r="B82" s="1260" t="s">
        <v>464</v>
      </c>
      <c r="C82" s="1261"/>
      <c r="D82" s="424">
        <v>4.66</v>
      </c>
      <c r="E82" s="425"/>
      <c r="F82" s="425"/>
      <c r="G82" s="425"/>
      <c r="H82" s="425"/>
      <c r="I82" s="425"/>
      <c r="J82" s="425"/>
      <c r="K82" s="425"/>
      <c r="L82" s="425"/>
      <c r="M82" s="425"/>
      <c r="N82" s="782">
        <f>N81*D82</f>
        <v>1532949</v>
      </c>
      <c r="O82" s="283"/>
    </row>
    <row r="83" spans="1:15" ht="16.5" thickBot="1" x14ac:dyDescent="0.3">
      <c r="A83" s="1262" t="s">
        <v>465</v>
      </c>
      <c r="B83" s="1263"/>
      <c r="C83" s="1263"/>
      <c r="D83" s="1263"/>
      <c r="E83" s="1263"/>
      <c r="F83" s="1263"/>
      <c r="G83" s="1263"/>
      <c r="H83" s="1263"/>
      <c r="I83" s="1263"/>
      <c r="J83" s="1264">
        <v>0.2</v>
      </c>
      <c r="K83" s="1265"/>
      <c r="L83" s="1265"/>
      <c r="M83" s="1266"/>
      <c r="N83" s="783">
        <f>N82*J83</f>
        <v>306590</v>
      </c>
      <c r="O83" s="283"/>
    </row>
    <row r="84" spans="1:15" ht="16.5" thickBot="1" x14ac:dyDescent="0.3">
      <c r="A84" s="1267" t="s">
        <v>466</v>
      </c>
      <c r="B84" s="1268"/>
      <c r="C84" s="1268"/>
      <c r="D84" s="1268"/>
      <c r="E84" s="1268"/>
      <c r="F84" s="1268"/>
      <c r="G84" s="1268"/>
      <c r="H84" s="1268"/>
      <c r="I84" s="1268"/>
      <c r="J84" s="1268"/>
      <c r="K84" s="1269"/>
      <c r="L84" s="1270">
        <f>N82+N83</f>
        <v>1839539</v>
      </c>
      <c r="M84" s="1271" t="e">
        <f>#REF!+N83</f>
        <v>#REF!</v>
      </c>
      <c r="N84" s="1271"/>
      <c r="O84" s="283"/>
    </row>
    <row r="148" spans="32:36" x14ac:dyDescent="0.2">
      <c r="AG148" s="426"/>
      <c r="AH148" s="426"/>
    </row>
    <row r="149" spans="32:36" x14ac:dyDescent="0.2">
      <c r="AF149" s="426"/>
      <c r="AG149" s="426"/>
      <c r="AH149" s="426"/>
    </row>
    <row r="150" spans="32:36" x14ac:dyDescent="0.2">
      <c r="AF150" s="427"/>
      <c r="AI150" s="426"/>
      <c r="AJ150" s="426"/>
    </row>
    <row r="151" spans="32:36" x14ac:dyDescent="0.2">
      <c r="AF151" s="427"/>
      <c r="AG151" s="426"/>
      <c r="AH151" s="426"/>
      <c r="AJ151" s="426"/>
    </row>
    <row r="152" spans="32:36" x14ac:dyDescent="0.2">
      <c r="AF152" s="427"/>
      <c r="AG152" s="426"/>
      <c r="AH152" s="426"/>
      <c r="AJ152" s="426"/>
    </row>
    <row r="153" spans="32:36" x14ac:dyDescent="0.2">
      <c r="AF153" s="427"/>
      <c r="AG153" s="426"/>
      <c r="AH153" s="426"/>
      <c r="AJ153" s="426"/>
    </row>
    <row r="154" spans="32:36" x14ac:dyDescent="0.2">
      <c r="AF154" s="427"/>
      <c r="AG154" s="426"/>
      <c r="AH154" s="426"/>
      <c r="AJ154" s="426"/>
    </row>
    <row r="155" spans="32:36" x14ac:dyDescent="0.2">
      <c r="AF155" s="427"/>
      <c r="AG155" s="426"/>
      <c r="AH155" s="426"/>
      <c r="AJ155" s="426"/>
    </row>
    <row r="156" spans="32:36" x14ac:dyDescent="0.2">
      <c r="AF156" s="427"/>
      <c r="AG156" s="426"/>
      <c r="AH156" s="426"/>
      <c r="AJ156" s="426"/>
    </row>
    <row r="157" spans="32:36" x14ac:dyDescent="0.2">
      <c r="AF157" s="427"/>
      <c r="AG157" s="426"/>
      <c r="AH157" s="426"/>
      <c r="AJ157" s="426"/>
    </row>
    <row r="158" spans="32:36" x14ac:dyDescent="0.2">
      <c r="AF158" s="427"/>
      <c r="AG158" s="426"/>
      <c r="AH158" s="426"/>
      <c r="AJ158" s="426"/>
    </row>
    <row r="159" spans="32:36" x14ac:dyDescent="0.2">
      <c r="AF159" s="427"/>
      <c r="AG159" s="426"/>
      <c r="AH159" s="426"/>
      <c r="AJ159" s="426"/>
    </row>
    <row r="160" spans="32:36" x14ac:dyDescent="0.2">
      <c r="AF160" s="426"/>
      <c r="AJ160" s="426"/>
    </row>
    <row r="161" spans="32:36" x14ac:dyDescent="0.2">
      <c r="AF161" s="427"/>
      <c r="AG161" s="426"/>
    </row>
    <row r="162" spans="32:36" x14ac:dyDescent="0.2">
      <c r="AF162" s="427"/>
      <c r="AG162" s="426"/>
      <c r="AH162" s="426"/>
    </row>
    <row r="163" spans="32:36" x14ac:dyDescent="0.2">
      <c r="AF163" s="427"/>
      <c r="AG163" s="426"/>
      <c r="AH163" s="426"/>
      <c r="AI163" s="426"/>
      <c r="AJ163" s="426"/>
    </row>
    <row r="164" spans="32:36" x14ac:dyDescent="0.2">
      <c r="AF164" s="427"/>
      <c r="AG164" s="426"/>
      <c r="AH164" s="426"/>
    </row>
    <row r="165" spans="32:36" x14ac:dyDescent="0.2">
      <c r="AF165" s="427"/>
      <c r="AG165" s="426"/>
      <c r="AH165" s="426"/>
      <c r="AI165" s="426"/>
      <c r="AJ165" s="426"/>
    </row>
    <row r="166" spans="32:36" x14ac:dyDescent="0.2">
      <c r="AF166" s="427"/>
      <c r="AG166" s="426"/>
      <c r="AH166" s="426"/>
      <c r="AJ166" s="426"/>
    </row>
    <row r="167" spans="32:36" x14ac:dyDescent="0.2">
      <c r="AF167" s="427"/>
      <c r="AG167" s="426"/>
      <c r="AH167" s="426"/>
      <c r="AJ167" s="426"/>
    </row>
    <row r="168" spans="32:36" x14ac:dyDescent="0.2">
      <c r="AF168" s="427"/>
      <c r="AG168" s="426"/>
      <c r="AH168" s="426"/>
      <c r="AJ168" s="426"/>
    </row>
    <row r="169" spans="32:36" x14ac:dyDescent="0.2">
      <c r="AF169" s="427"/>
      <c r="AG169" s="426"/>
      <c r="AH169" s="426"/>
      <c r="AJ169" s="426"/>
    </row>
    <row r="170" spans="32:36" x14ac:dyDescent="0.2">
      <c r="AF170" s="427"/>
      <c r="AG170" s="426"/>
      <c r="AH170" s="426"/>
      <c r="AJ170" s="426"/>
    </row>
    <row r="171" spans="32:36" x14ac:dyDescent="0.2">
      <c r="AF171" s="426"/>
      <c r="AJ171" s="426"/>
    </row>
    <row r="172" spans="32:36" x14ac:dyDescent="0.2">
      <c r="AF172" s="427"/>
    </row>
    <row r="173" spans="32:36" x14ac:dyDescent="0.2">
      <c r="AF173" s="427"/>
      <c r="AG173" s="426"/>
    </row>
    <row r="174" spans="32:36" x14ac:dyDescent="0.2">
      <c r="AF174" s="427"/>
      <c r="AG174" s="426"/>
      <c r="AH174" s="426"/>
    </row>
    <row r="175" spans="32:36" x14ac:dyDescent="0.2">
      <c r="AF175" s="427"/>
      <c r="AG175" s="426"/>
      <c r="AH175" s="426"/>
    </row>
    <row r="176" spans="32:36" x14ac:dyDescent="0.2">
      <c r="AF176" s="427"/>
      <c r="AG176" s="426"/>
    </row>
    <row r="177" spans="32:34" x14ac:dyDescent="0.2">
      <c r="AF177" s="427"/>
      <c r="AG177" s="426"/>
      <c r="AH177" s="426"/>
    </row>
    <row r="178" spans="32:34" x14ac:dyDescent="0.2">
      <c r="AF178" s="427"/>
      <c r="AG178" s="426"/>
      <c r="AH178" s="426"/>
    </row>
    <row r="179" spans="32:34" x14ac:dyDescent="0.2">
      <c r="AF179" s="427"/>
      <c r="AG179" s="426"/>
      <c r="AH179" s="426"/>
    </row>
    <row r="180" spans="32:34" x14ac:dyDescent="0.2">
      <c r="AF180" s="427"/>
      <c r="AG180" s="426"/>
      <c r="AH180" s="426"/>
    </row>
    <row r="181" spans="32:34" x14ac:dyDescent="0.2">
      <c r="AF181" s="427"/>
      <c r="AG181" s="426"/>
      <c r="AH181" s="426"/>
    </row>
    <row r="184" spans="32:34" x14ac:dyDescent="0.2">
      <c r="AF184" s="426"/>
    </row>
    <row r="185" spans="32:34" x14ac:dyDescent="0.2">
      <c r="AF185" s="427"/>
    </row>
    <row r="186" spans="32:34" x14ac:dyDescent="0.2">
      <c r="AF186" s="427"/>
      <c r="AH186" s="426"/>
    </row>
    <row r="187" spans="32:34" x14ac:dyDescent="0.2">
      <c r="AF187" s="427"/>
      <c r="AG187" s="426"/>
      <c r="AH187" s="426"/>
    </row>
    <row r="188" spans="32:34" x14ac:dyDescent="0.2">
      <c r="AF188" s="427"/>
      <c r="AG188" s="426"/>
      <c r="AH188" s="426"/>
    </row>
    <row r="189" spans="32:34" x14ac:dyDescent="0.2">
      <c r="AF189" s="427"/>
      <c r="AG189" s="426"/>
      <c r="AH189" s="426"/>
    </row>
    <row r="190" spans="32:34" x14ac:dyDescent="0.2">
      <c r="AF190" s="427"/>
      <c r="AG190" s="426"/>
      <c r="AH190" s="426"/>
    </row>
    <row r="191" spans="32:34" x14ac:dyDescent="0.2">
      <c r="AF191" s="427"/>
      <c r="AG191" s="426"/>
      <c r="AH191" s="426"/>
    </row>
    <row r="192" spans="32:34" x14ac:dyDescent="0.2">
      <c r="AF192" s="427"/>
      <c r="AG192" s="426"/>
      <c r="AH192" s="426"/>
    </row>
    <row r="193" spans="32:36" x14ac:dyDescent="0.2">
      <c r="AF193" s="427"/>
      <c r="AG193" s="426"/>
      <c r="AH193" s="426"/>
    </row>
    <row r="194" spans="32:36" x14ac:dyDescent="0.2">
      <c r="AF194" s="427"/>
      <c r="AG194" s="426"/>
      <c r="AH194" s="426"/>
    </row>
    <row r="197" spans="32:36" x14ac:dyDescent="0.2">
      <c r="AG197" s="426"/>
      <c r="AH197" s="426"/>
    </row>
    <row r="198" spans="32:36" x14ac:dyDescent="0.2">
      <c r="AH198" s="426"/>
    </row>
    <row r="199" spans="32:36" x14ac:dyDescent="0.2">
      <c r="AF199" s="427"/>
      <c r="AG199" s="426"/>
      <c r="AH199" s="426"/>
    </row>
    <row r="200" spans="32:36" x14ac:dyDescent="0.2">
      <c r="AF200" s="427"/>
      <c r="AG200" s="426"/>
    </row>
    <row r="201" spans="32:36" x14ac:dyDescent="0.2">
      <c r="AF201" s="427"/>
      <c r="AG201" s="426"/>
      <c r="AH201" s="426"/>
    </row>
    <row r="202" spans="32:36" x14ac:dyDescent="0.2">
      <c r="AF202" s="427"/>
      <c r="AG202" s="426"/>
      <c r="AH202" s="426"/>
    </row>
    <row r="203" spans="32:36" x14ac:dyDescent="0.2">
      <c r="AF203" s="427"/>
      <c r="AG203" s="426"/>
      <c r="AH203" s="426"/>
    </row>
    <row r="204" spans="32:36" x14ac:dyDescent="0.2">
      <c r="AF204" s="427"/>
      <c r="AG204" s="426"/>
      <c r="AH204" s="426"/>
    </row>
    <row r="205" spans="32:36" x14ac:dyDescent="0.2">
      <c r="AF205" s="427"/>
      <c r="AG205" s="426"/>
      <c r="AH205" s="426"/>
      <c r="AJ205" s="428"/>
    </row>
    <row r="206" spans="32:36" x14ac:dyDescent="0.2">
      <c r="AG206" s="426"/>
      <c r="AI206" s="426"/>
    </row>
    <row r="207" spans="32:36" x14ac:dyDescent="0.2">
      <c r="AF207" s="429"/>
      <c r="AG207" s="428"/>
      <c r="AI207" s="429"/>
      <c r="AJ207" s="426"/>
    </row>
    <row r="208" spans="32:36" x14ac:dyDescent="0.2">
      <c r="AH208" s="426"/>
      <c r="AJ208" s="426"/>
    </row>
    <row r="209" spans="32:39" x14ac:dyDescent="0.2">
      <c r="AH209" s="426"/>
      <c r="AJ209" s="426"/>
    </row>
    <row r="210" spans="32:39" x14ac:dyDescent="0.2">
      <c r="AF210" s="426"/>
      <c r="AG210" s="428"/>
      <c r="AH210" s="428"/>
      <c r="AI210" s="428"/>
      <c r="AK210" s="428"/>
      <c r="AL210" s="427"/>
      <c r="AM210" s="427"/>
    </row>
    <row r="211" spans="32:39" x14ac:dyDescent="0.2">
      <c r="AF211" s="427"/>
      <c r="AG211" s="427"/>
      <c r="AH211" s="427"/>
      <c r="AK211" s="428"/>
      <c r="AL211" s="427"/>
    </row>
    <row r="212" spans="32:39" x14ac:dyDescent="0.2">
      <c r="AF212" s="427"/>
      <c r="AG212" s="426"/>
      <c r="AH212" s="427"/>
      <c r="AI212" s="426"/>
      <c r="AK212" s="428"/>
      <c r="AL212" s="427"/>
    </row>
    <row r="213" spans="32:39" x14ac:dyDescent="0.2">
      <c r="AF213" s="427"/>
      <c r="AG213" s="426"/>
      <c r="AH213" s="426"/>
      <c r="AI213" s="426"/>
      <c r="AJ213" s="426"/>
      <c r="AK213" s="428"/>
      <c r="AL213" s="427"/>
    </row>
    <row r="214" spans="32:39" x14ac:dyDescent="0.2">
      <c r="AF214" s="426"/>
      <c r="AG214" s="426"/>
      <c r="AH214" s="428"/>
      <c r="AI214" s="428"/>
      <c r="AJ214" s="426"/>
      <c r="AK214" s="428"/>
      <c r="AL214" s="427"/>
    </row>
    <row r="215" spans="32:39" x14ac:dyDescent="0.2">
      <c r="AK215" s="428"/>
      <c r="AL215" s="427"/>
    </row>
    <row r="216" spans="32:39" x14ac:dyDescent="0.2">
      <c r="AK216" s="428"/>
      <c r="AL216" s="427"/>
    </row>
    <row r="217" spans="32:39" x14ac:dyDescent="0.2">
      <c r="AF217" s="426"/>
      <c r="AG217" s="428"/>
      <c r="AH217" s="428"/>
      <c r="AI217" s="428"/>
      <c r="AK217" s="428"/>
      <c r="AL217" s="427"/>
    </row>
    <row r="218" spans="32:39" x14ac:dyDescent="0.2">
      <c r="AF218" s="427"/>
      <c r="AG218" s="427"/>
      <c r="AH218" s="427"/>
      <c r="AK218" s="428"/>
      <c r="AL218" s="427"/>
    </row>
    <row r="219" spans="32:39" x14ac:dyDescent="0.2">
      <c r="AF219" s="427"/>
      <c r="AG219" s="426"/>
      <c r="AH219" s="427"/>
      <c r="AI219" s="426"/>
      <c r="AK219" s="428"/>
      <c r="AL219" s="427"/>
    </row>
    <row r="220" spans="32:39" x14ac:dyDescent="0.2">
      <c r="AF220" s="427"/>
      <c r="AG220" s="426"/>
      <c r="AH220" s="426"/>
      <c r="AI220" s="426"/>
      <c r="AJ220" s="426"/>
      <c r="AK220" s="428"/>
      <c r="AL220" s="427"/>
    </row>
    <row r="221" spans="32:39" x14ac:dyDescent="0.2">
      <c r="AF221" s="426"/>
      <c r="AG221" s="426"/>
      <c r="AH221" s="428"/>
      <c r="AI221" s="428"/>
      <c r="AJ221" s="426"/>
      <c r="AK221" s="428"/>
      <c r="AL221" s="427"/>
    </row>
    <row r="222" spans="32:39" x14ac:dyDescent="0.2">
      <c r="AK222" s="428"/>
      <c r="AL222" s="427"/>
    </row>
    <row r="223" spans="32:39" x14ac:dyDescent="0.2">
      <c r="AK223" s="428"/>
      <c r="AL223" s="427"/>
    </row>
    <row r="224" spans="32:39" x14ac:dyDescent="0.2">
      <c r="AF224" s="426"/>
      <c r="AG224" s="428"/>
      <c r="AH224" s="428"/>
      <c r="AI224" s="428"/>
      <c r="AK224" s="428"/>
      <c r="AL224" s="427"/>
    </row>
    <row r="225" spans="32:38" x14ac:dyDescent="0.2">
      <c r="AF225" s="427"/>
      <c r="AG225" s="427"/>
      <c r="AH225" s="427"/>
      <c r="AK225" s="428"/>
      <c r="AL225" s="427"/>
    </row>
    <row r="226" spans="32:38" x14ac:dyDescent="0.2">
      <c r="AF226" s="427"/>
      <c r="AG226" s="426"/>
      <c r="AH226" s="427"/>
      <c r="AI226" s="426"/>
      <c r="AK226" s="428"/>
      <c r="AL226" s="427"/>
    </row>
    <row r="227" spans="32:38" x14ac:dyDescent="0.2">
      <c r="AF227" s="427"/>
      <c r="AG227" s="426"/>
      <c r="AH227" s="426"/>
      <c r="AI227" s="426"/>
      <c r="AJ227" s="426"/>
    </row>
    <row r="228" spans="32:38" x14ac:dyDescent="0.2">
      <c r="AF228" s="426"/>
      <c r="AG228" s="426"/>
      <c r="AH228" s="426"/>
      <c r="AI228" s="426"/>
      <c r="AJ228" s="426"/>
    </row>
    <row r="232" spans="32:38" x14ac:dyDescent="0.2">
      <c r="AF232" s="426"/>
      <c r="AG232" s="428"/>
      <c r="AH232" s="428"/>
    </row>
    <row r="233" spans="32:38" x14ac:dyDescent="0.2">
      <c r="AF233" s="428"/>
      <c r="AG233" s="427"/>
      <c r="AH233" s="427"/>
    </row>
    <row r="234" spans="32:38" x14ac:dyDescent="0.2">
      <c r="AF234" s="426"/>
      <c r="AG234" s="426"/>
      <c r="AH234" s="426"/>
    </row>
    <row r="235" spans="32:38" x14ac:dyDescent="0.2">
      <c r="AF235" s="426"/>
      <c r="AG235" s="426"/>
      <c r="AH235" s="426"/>
      <c r="AJ235" s="426"/>
    </row>
    <row r="236" spans="32:38" x14ac:dyDescent="0.2">
      <c r="AF236" s="426"/>
      <c r="AG236" s="426"/>
      <c r="AH236" s="426"/>
      <c r="AJ236" s="426"/>
    </row>
  </sheetData>
  <mergeCells count="129">
    <mergeCell ref="A79:M79"/>
    <mergeCell ref="I81:M81"/>
    <mergeCell ref="B82:C82"/>
    <mergeCell ref="A83:I83"/>
    <mergeCell ref="J83:M83"/>
    <mergeCell ref="A84:K84"/>
    <mergeCell ref="L84:N84"/>
    <mergeCell ref="A75:A77"/>
    <mergeCell ref="E75:G77"/>
    <mergeCell ref="H75:H77"/>
    <mergeCell ref="I75:I77"/>
    <mergeCell ref="N75:N77"/>
    <mergeCell ref="A78:M78"/>
    <mergeCell ref="A73:A74"/>
    <mergeCell ref="E73:G74"/>
    <mergeCell ref="H73:H74"/>
    <mergeCell ref="I73:I74"/>
    <mergeCell ref="N73:N74"/>
    <mergeCell ref="N60:N61"/>
    <mergeCell ref="A62:M62"/>
    <mergeCell ref="A63:N63"/>
    <mergeCell ref="A64:A66"/>
    <mergeCell ref="N64:N66"/>
    <mergeCell ref="A67:A69"/>
    <mergeCell ref="N67:N69"/>
    <mergeCell ref="A60:A61"/>
    <mergeCell ref="E60:G61"/>
    <mergeCell ref="H60:H61"/>
    <mergeCell ref="I60:I61"/>
    <mergeCell ref="J60:J61"/>
    <mergeCell ref="K60:L61"/>
    <mergeCell ref="A59:M59"/>
    <mergeCell ref="A54:A58"/>
    <mergeCell ref="E54:E58"/>
    <mergeCell ref="F54:F58"/>
    <mergeCell ref="G54:G58"/>
    <mergeCell ref="H54:H58"/>
    <mergeCell ref="I54:I58"/>
    <mergeCell ref="A70:A72"/>
    <mergeCell ref="N70:N72"/>
    <mergeCell ref="M49:M53"/>
    <mergeCell ref="N49:N53"/>
    <mergeCell ref="I45:I48"/>
    <mergeCell ref="J45:J48"/>
    <mergeCell ref="K45:K48"/>
    <mergeCell ref="L45:L48"/>
    <mergeCell ref="N45:N48"/>
    <mergeCell ref="J54:J58"/>
    <mergeCell ref="K54:K58"/>
    <mergeCell ref="L54:L58"/>
    <mergeCell ref="M54:M58"/>
    <mergeCell ref="N54:N58"/>
    <mergeCell ref="A49:A53"/>
    <mergeCell ref="E49:E53"/>
    <mergeCell ref="F49:F53"/>
    <mergeCell ref="G49:G53"/>
    <mergeCell ref="H49:H53"/>
    <mergeCell ref="I41:I44"/>
    <mergeCell ref="J41:J44"/>
    <mergeCell ref="K41:K44"/>
    <mergeCell ref="L41:L44"/>
    <mergeCell ref="I49:I53"/>
    <mergeCell ref="J49:J53"/>
    <mergeCell ref="K49:K53"/>
    <mergeCell ref="L49:L53"/>
    <mergeCell ref="A33:A37"/>
    <mergeCell ref="E33:E37"/>
    <mergeCell ref="F33:F37"/>
    <mergeCell ref="G33:G37"/>
    <mergeCell ref="H33:H37"/>
    <mergeCell ref="I33:I37"/>
    <mergeCell ref="J33:J37"/>
    <mergeCell ref="N41:N44"/>
    <mergeCell ref="A45:A48"/>
    <mergeCell ref="E45:E48"/>
    <mergeCell ref="F45:F48"/>
    <mergeCell ref="G45:G48"/>
    <mergeCell ref="H45:H48"/>
    <mergeCell ref="K33:K37"/>
    <mergeCell ref="N33:N37"/>
    <mergeCell ref="A38:M38"/>
    <mergeCell ref="A39:M39"/>
    <mergeCell ref="A40:N40"/>
    <mergeCell ref="A41:A44"/>
    <mergeCell ref="E41:E44"/>
    <mergeCell ref="F41:F44"/>
    <mergeCell ref="G41:G44"/>
    <mergeCell ref="H41:H44"/>
    <mergeCell ref="A28:A32"/>
    <mergeCell ref="E28:E32"/>
    <mergeCell ref="F28:F32"/>
    <mergeCell ref="G28:G32"/>
    <mergeCell ref="H28:H32"/>
    <mergeCell ref="I28:I32"/>
    <mergeCell ref="J28:J32"/>
    <mergeCell ref="K28:K32"/>
    <mergeCell ref="N28:N32"/>
    <mergeCell ref="A2:J2"/>
    <mergeCell ref="A4:J4"/>
    <mergeCell ref="C6:M6"/>
    <mergeCell ref="J20:J23"/>
    <mergeCell ref="K20:K23"/>
    <mergeCell ref="L20:L23"/>
    <mergeCell ref="N20:N23"/>
    <mergeCell ref="A24:A27"/>
    <mergeCell ref="E24:E27"/>
    <mergeCell ref="F24:F27"/>
    <mergeCell ref="G24:G27"/>
    <mergeCell ref="H24:H27"/>
    <mergeCell ref="I24:I27"/>
    <mergeCell ref="A20:A23"/>
    <mergeCell ref="E20:E23"/>
    <mergeCell ref="F20:F23"/>
    <mergeCell ref="G20:G23"/>
    <mergeCell ref="H20:H23"/>
    <mergeCell ref="I20:I23"/>
    <mergeCell ref="J24:J27"/>
    <mergeCell ref="K24:K27"/>
    <mergeCell ref="L24:L27"/>
    <mergeCell ref="N24:N27"/>
    <mergeCell ref="O9:O12"/>
    <mergeCell ref="A13:B13"/>
    <mergeCell ref="C13:N13"/>
    <mergeCell ref="C14:D17"/>
    <mergeCell ref="E14:M17"/>
    <mergeCell ref="N14:N17"/>
    <mergeCell ref="C18:D18"/>
    <mergeCell ref="E18:M18"/>
    <mergeCell ref="A19:N19"/>
  </mergeCells>
  <pageMargins left="0.43307086614173229" right="0.39370078740157483" top="0.43307086614173229" bottom="0.51181102362204722" header="0.35433070866141736" footer="0.19685039370078741"/>
  <pageSetup paperSize="9" scale="84" fitToHeight="2" orientation="landscape" r:id="rId1"/>
  <headerFooter alignWithMargins="0"/>
  <rowBreaks count="1" manualBreakCount="1">
    <brk id="6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view="pageBreakPreview" topLeftCell="A55" zoomScaleNormal="98" zoomScaleSheetLayoutView="100" workbookViewId="0">
      <selection activeCell="B60" sqref="B60"/>
    </sheetView>
  </sheetViews>
  <sheetFormatPr defaultColWidth="9.28515625" defaultRowHeight="15" x14ac:dyDescent="0.25"/>
  <cols>
    <col min="1" max="1" width="3.7109375" style="784" customWidth="1"/>
    <col min="2" max="2" width="38.28515625" style="784" customWidth="1"/>
    <col min="3" max="3" width="8.140625" style="784" customWidth="1"/>
    <col min="4" max="4" width="12.28515625" style="784" customWidth="1"/>
    <col min="5" max="5" width="19" style="784" customWidth="1"/>
    <col min="6" max="6" width="9.28515625" style="784"/>
    <col min="7" max="7" width="10" style="784" bestFit="1" customWidth="1"/>
    <col min="8" max="11" width="9.28515625" style="784"/>
    <col min="12" max="12" width="14" style="784" customWidth="1"/>
    <col min="13" max="13" width="46.28515625" style="784" customWidth="1"/>
    <col min="14" max="14" width="14.7109375" style="784" bestFit="1" customWidth="1"/>
    <col min="15" max="16" width="9.28515625" style="784"/>
    <col min="17" max="17" width="9.28515625" style="784" customWidth="1"/>
    <col min="18" max="18" width="9.28515625" style="784"/>
    <col min="19" max="19" width="9.28515625" style="784" customWidth="1"/>
    <col min="20" max="26" width="9.28515625" style="784"/>
    <col min="27" max="27" width="9.28515625" style="784" customWidth="1"/>
    <col min="28" max="16384" width="9.28515625" style="784"/>
  </cols>
  <sheetData>
    <row r="1" spans="1:16" x14ac:dyDescent="0.25">
      <c r="A1" s="1278" t="s">
        <v>997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430"/>
    </row>
    <row r="2" spans="1:16" x14ac:dyDescent="0.25">
      <c r="A2" s="1278" t="s">
        <v>467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430"/>
    </row>
    <row r="3" spans="1:16" ht="26.25" customHeight="1" x14ac:dyDescent="0.25">
      <c r="A3" s="1279" t="s">
        <v>468</v>
      </c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1" t="s">
        <v>970</v>
      </c>
    </row>
    <row r="4" spans="1:16" x14ac:dyDescent="0.25">
      <c r="A4" s="1284" t="s">
        <v>469</v>
      </c>
      <c r="B4" s="1285"/>
      <c r="C4" s="1285"/>
      <c r="D4" s="1284"/>
      <c r="E4" s="1285"/>
      <c r="F4" s="1285"/>
      <c r="G4" s="1285"/>
      <c r="H4" s="1285"/>
      <c r="I4" s="1285"/>
      <c r="J4" s="1285"/>
      <c r="K4" s="1285"/>
      <c r="L4" s="1285"/>
      <c r="M4" s="1282"/>
    </row>
    <row r="5" spans="1:16" x14ac:dyDescent="0.25">
      <c r="A5" s="1284" t="s">
        <v>255</v>
      </c>
      <c r="B5" s="1285"/>
      <c r="C5" s="1285"/>
      <c r="D5" s="1284" t="s">
        <v>48</v>
      </c>
      <c r="E5" s="1285"/>
      <c r="F5" s="1285"/>
      <c r="G5" s="1285"/>
      <c r="H5" s="1285"/>
      <c r="I5" s="1285"/>
      <c r="J5" s="1285"/>
      <c r="K5" s="1285"/>
      <c r="L5" s="1285"/>
      <c r="M5" s="1283"/>
    </row>
    <row r="6" spans="1:16" x14ac:dyDescent="0.25">
      <c r="A6" s="785" t="s">
        <v>470</v>
      </c>
      <c r="B6" s="786"/>
      <c r="C6" s="786"/>
      <c r="D6" s="787"/>
      <c r="E6" s="786"/>
      <c r="F6" s="786"/>
      <c r="G6" s="786"/>
      <c r="H6" s="786"/>
      <c r="I6" s="786"/>
      <c r="J6" s="786"/>
      <c r="K6" s="786"/>
      <c r="L6" s="788"/>
      <c r="M6" s="789"/>
    </row>
    <row r="7" spans="1:16" ht="21" customHeight="1" x14ac:dyDescent="0.25">
      <c r="A7" s="1289" t="s">
        <v>17</v>
      </c>
      <c r="B7" s="1289" t="s">
        <v>18</v>
      </c>
      <c r="C7" s="1289" t="s">
        <v>19</v>
      </c>
      <c r="D7" s="1289" t="s">
        <v>20</v>
      </c>
      <c r="E7" s="1289" t="s">
        <v>21</v>
      </c>
      <c r="F7" s="1289" t="s">
        <v>22</v>
      </c>
      <c r="G7" s="1289"/>
      <c r="H7" s="1289"/>
      <c r="I7" s="1289"/>
      <c r="J7" s="1289"/>
      <c r="K7" s="1290"/>
      <c r="L7" s="1289" t="s">
        <v>23</v>
      </c>
      <c r="M7" s="790"/>
    </row>
    <row r="8" spans="1:16" ht="20.25" customHeight="1" x14ac:dyDescent="0.25">
      <c r="A8" s="1290"/>
      <c r="B8" s="1290"/>
      <c r="C8" s="1290"/>
      <c r="D8" s="1290"/>
      <c r="E8" s="1290"/>
      <c r="F8" s="748" t="s">
        <v>24</v>
      </c>
      <c r="G8" s="748" t="s">
        <v>25</v>
      </c>
      <c r="H8" s="748" t="s">
        <v>26</v>
      </c>
      <c r="I8" s="748" t="s">
        <v>27</v>
      </c>
      <c r="J8" s="748" t="s">
        <v>28</v>
      </c>
      <c r="K8" s="748" t="s">
        <v>29</v>
      </c>
      <c r="L8" s="1290"/>
      <c r="M8" s="790"/>
    </row>
    <row r="9" spans="1:16" x14ac:dyDescent="0.25">
      <c r="A9" s="431">
        <v>1</v>
      </c>
      <c r="B9" s="431">
        <v>2</v>
      </c>
      <c r="C9" s="431">
        <v>3</v>
      </c>
      <c r="D9" s="431">
        <v>4</v>
      </c>
      <c r="E9" s="431">
        <v>5</v>
      </c>
      <c r="F9" s="431">
        <v>6</v>
      </c>
      <c r="G9" s="431">
        <v>7</v>
      </c>
      <c r="H9" s="431">
        <v>8</v>
      </c>
      <c r="I9" s="431">
        <v>9</v>
      </c>
      <c r="J9" s="431">
        <v>10</v>
      </c>
      <c r="K9" s="431">
        <v>11</v>
      </c>
      <c r="L9" s="431">
        <v>12</v>
      </c>
      <c r="M9" s="791"/>
    </row>
    <row r="10" spans="1:16" x14ac:dyDescent="0.25">
      <c r="A10" s="1291" t="s">
        <v>30</v>
      </c>
      <c r="B10" s="1292"/>
      <c r="C10" s="1292"/>
      <c r="D10" s="1292"/>
      <c r="E10" s="1292"/>
      <c r="F10" s="1292"/>
      <c r="G10" s="1292"/>
      <c r="H10" s="1292"/>
      <c r="I10" s="1292"/>
      <c r="J10" s="1292"/>
      <c r="K10" s="1292"/>
      <c r="L10" s="1293"/>
      <c r="M10" s="790"/>
    </row>
    <row r="11" spans="1:16" ht="38.25" x14ac:dyDescent="0.25">
      <c r="A11" s="432">
        <v>1</v>
      </c>
      <c r="B11" s="3" t="s">
        <v>471</v>
      </c>
      <c r="C11" s="431" t="s">
        <v>472</v>
      </c>
      <c r="D11" s="433">
        <v>10</v>
      </c>
      <c r="E11" s="434" t="s">
        <v>473</v>
      </c>
      <c r="F11" s="435">
        <v>47.2</v>
      </c>
      <c r="G11" s="436"/>
      <c r="H11" s="432"/>
      <c r="I11" s="432"/>
      <c r="J11" s="432"/>
      <c r="K11" s="4"/>
      <c r="L11" s="437">
        <f>D11*F11</f>
        <v>472</v>
      </c>
      <c r="M11" s="792"/>
    </row>
    <row r="12" spans="1:16" ht="51" x14ac:dyDescent="0.25">
      <c r="A12" s="432">
        <v>2</v>
      </c>
      <c r="B12" s="3" t="s">
        <v>474</v>
      </c>
      <c r="C12" s="431" t="s">
        <v>472</v>
      </c>
      <c r="D12" s="433">
        <v>7</v>
      </c>
      <c r="E12" s="434" t="s">
        <v>475</v>
      </c>
      <c r="F12" s="435">
        <v>33.6</v>
      </c>
      <c r="G12" s="436"/>
      <c r="H12" s="432"/>
      <c r="I12" s="432"/>
      <c r="J12" s="432"/>
      <c r="K12" s="4"/>
      <c r="L12" s="437">
        <f>D12*F12</f>
        <v>235.2</v>
      </c>
      <c r="M12" s="792"/>
    </row>
    <row r="13" spans="1:16" ht="38.25" x14ac:dyDescent="0.25">
      <c r="A13" s="432">
        <v>3</v>
      </c>
      <c r="B13" s="3" t="s">
        <v>476</v>
      </c>
      <c r="C13" s="431" t="s">
        <v>477</v>
      </c>
      <c r="D13" s="433">
        <v>50</v>
      </c>
      <c r="E13" s="434" t="s">
        <v>478</v>
      </c>
      <c r="F13" s="435">
        <v>16.399999999999999</v>
      </c>
      <c r="G13" s="436"/>
      <c r="H13" s="432"/>
      <c r="I13" s="432"/>
      <c r="J13" s="432"/>
      <c r="K13" s="4"/>
      <c r="L13" s="437">
        <f>D13*F13</f>
        <v>820</v>
      </c>
      <c r="M13" s="792"/>
    </row>
    <row r="14" spans="1:16" ht="25.5" x14ac:dyDescent="0.25">
      <c r="A14" s="438">
        <v>4</v>
      </c>
      <c r="B14" s="439" t="s">
        <v>479</v>
      </c>
      <c r="C14" s="52" t="s">
        <v>480</v>
      </c>
      <c r="D14" s="440">
        <v>18</v>
      </c>
      <c r="E14" s="441" t="s">
        <v>481</v>
      </c>
      <c r="F14" s="52">
        <v>149</v>
      </c>
      <c r="G14" s="52"/>
      <c r="H14" s="52"/>
      <c r="I14" s="52"/>
      <c r="J14" s="52"/>
      <c r="K14" s="52"/>
      <c r="L14" s="442">
        <f>D14*F14</f>
        <v>2682</v>
      </c>
      <c r="M14" s="442"/>
      <c r="N14" s="790"/>
    </row>
    <row r="15" spans="1:16" s="793" customFormat="1" ht="38.25" x14ac:dyDescent="0.25">
      <c r="A15" s="432">
        <v>5</v>
      </c>
      <c r="B15" s="3" t="s">
        <v>482</v>
      </c>
      <c r="C15" s="431" t="s">
        <v>483</v>
      </c>
      <c r="D15" s="47">
        <v>800</v>
      </c>
      <c r="E15" s="434" t="s">
        <v>484</v>
      </c>
      <c r="F15" s="435">
        <v>74.400000000000006</v>
      </c>
      <c r="G15" s="435">
        <v>1.1000000000000001</v>
      </c>
      <c r="H15" s="436"/>
      <c r="I15" s="432"/>
      <c r="J15" s="432"/>
      <c r="K15" s="4"/>
      <c r="L15" s="437">
        <f>D15*F15*G15</f>
        <v>65472</v>
      </c>
      <c r="M15" s="443"/>
      <c r="P15" s="793" t="s">
        <v>78</v>
      </c>
    </row>
    <row r="16" spans="1:16" s="793" customFormat="1" ht="38.25" x14ac:dyDescent="0.25">
      <c r="A16" s="432">
        <v>6</v>
      </c>
      <c r="B16" s="3" t="s">
        <v>485</v>
      </c>
      <c r="C16" s="431" t="s">
        <v>483</v>
      </c>
      <c r="D16" s="47">
        <v>721</v>
      </c>
      <c r="E16" s="434" t="s">
        <v>486</v>
      </c>
      <c r="F16" s="435">
        <v>99.7</v>
      </c>
      <c r="G16" s="435">
        <v>1.1000000000000001</v>
      </c>
      <c r="H16" s="436"/>
      <c r="I16" s="432"/>
      <c r="J16" s="432"/>
      <c r="K16" s="4"/>
      <c r="L16" s="437">
        <f>D16*F16*G16</f>
        <v>79072.070000000007</v>
      </c>
      <c r="M16" s="443"/>
    </row>
    <row r="17" spans="1:14" ht="51" x14ac:dyDescent="0.25">
      <c r="A17" s="432">
        <v>7</v>
      </c>
      <c r="B17" s="444" t="s">
        <v>487</v>
      </c>
      <c r="C17" s="47" t="s">
        <v>488</v>
      </c>
      <c r="D17" s="445">
        <v>30</v>
      </c>
      <c r="E17" s="40" t="s">
        <v>489</v>
      </c>
      <c r="F17" s="446">
        <v>10.8</v>
      </c>
      <c r="G17" s="447">
        <v>0.5</v>
      </c>
      <c r="H17" s="438"/>
      <c r="I17" s="438"/>
      <c r="J17" s="438"/>
      <c r="K17" s="52"/>
      <c r="L17" s="442">
        <f>D17*F17*G17</f>
        <v>162</v>
      </c>
      <c r="M17" s="448"/>
    </row>
    <row r="18" spans="1:14" ht="51" x14ac:dyDescent="0.25">
      <c r="A18" s="432">
        <v>8</v>
      </c>
      <c r="B18" s="444" t="s">
        <v>490</v>
      </c>
      <c r="C18" s="47" t="s">
        <v>488</v>
      </c>
      <c r="D18" s="445">
        <v>30</v>
      </c>
      <c r="E18" s="40" t="s">
        <v>491</v>
      </c>
      <c r="F18" s="446">
        <v>10.8</v>
      </c>
      <c r="G18" s="447"/>
      <c r="H18" s="438"/>
      <c r="I18" s="438"/>
      <c r="J18" s="438"/>
      <c r="K18" s="52"/>
      <c r="L18" s="442">
        <f>D18*F18</f>
        <v>324</v>
      </c>
      <c r="M18" s="448"/>
    </row>
    <row r="19" spans="1:14" ht="51" x14ac:dyDescent="0.25">
      <c r="A19" s="432">
        <v>9</v>
      </c>
      <c r="B19" s="444" t="s">
        <v>492</v>
      </c>
      <c r="C19" s="47" t="s">
        <v>488</v>
      </c>
      <c r="D19" s="445">
        <v>135</v>
      </c>
      <c r="E19" s="40" t="s">
        <v>493</v>
      </c>
      <c r="F19" s="446">
        <v>13.6</v>
      </c>
      <c r="G19" s="447">
        <v>0.5</v>
      </c>
      <c r="H19" s="438"/>
      <c r="I19" s="438"/>
      <c r="J19" s="438"/>
      <c r="K19" s="52"/>
      <c r="L19" s="442">
        <f>D19*F19*G19</f>
        <v>918</v>
      </c>
      <c r="M19" s="449"/>
    </row>
    <row r="20" spans="1:14" ht="51" x14ac:dyDescent="0.25">
      <c r="A20" s="432">
        <v>10</v>
      </c>
      <c r="B20" s="444" t="s">
        <v>494</v>
      </c>
      <c r="C20" s="47" t="s">
        <v>488</v>
      </c>
      <c r="D20" s="445">
        <v>135</v>
      </c>
      <c r="E20" s="40" t="s">
        <v>495</v>
      </c>
      <c r="F20" s="446">
        <v>13.6</v>
      </c>
      <c r="G20" s="447"/>
      <c r="H20" s="438"/>
      <c r="I20" s="438"/>
      <c r="J20" s="438"/>
      <c r="K20" s="52"/>
      <c r="L20" s="442">
        <f>D20*F20</f>
        <v>1836</v>
      </c>
      <c r="M20" s="449"/>
    </row>
    <row r="21" spans="1:14" ht="38.25" x14ac:dyDescent="0.25">
      <c r="A21" s="438">
        <v>13</v>
      </c>
      <c r="B21" s="439" t="s">
        <v>496</v>
      </c>
      <c r="C21" s="52" t="s">
        <v>497</v>
      </c>
      <c r="D21" s="52">
        <v>18</v>
      </c>
      <c r="E21" s="441" t="s">
        <v>498</v>
      </c>
      <c r="F21" s="52">
        <v>60.2</v>
      </c>
      <c r="G21" s="52"/>
      <c r="H21" s="52"/>
      <c r="I21" s="52"/>
      <c r="J21" s="52"/>
      <c r="K21" s="52"/>
      <c r="L21" s="442">
        <f>D21*F21</f>
        <v>1083.5999999999999</v>
      </c>
      <c r="M21" s="442"/>
      <c r="N21" s="790"/>
    </row>
    <row r="22" spans="1:14" s="795" customFormat="1" ht="38.25" x14ac:dyDescent="0.25">
      <c r="A22" s="438">
        <v>14</v>
      </c>
      <c r="B22" s="439" t="s">
        <v>499</v>
      </c>
      <c r="C22" s="52" t="s">
        <v>500</v>
      </c>
      <c r="D22" s="52">
        <v>3</v>
      </c>
      <c r="E22" s="40" t="s">
        <v>501</v>
      </c>
      <c r="F22" s="747">
        <v>17</v>
      </c>
      <c r="G22" s="442"/>
      <c r="H22" s="747"/>
      <c r="I22" s="52"/>
      <c r="J22" s="52"/>
      <c r="K22" s="52"/>
      <c r="L22" s="442">
        <f>D22*F22</f>
        <v>51</v>
      </c>
      <c r="M22" s="442"/>
      <c r="N22" s="794"/>
    </row>
    <row r="23" spans="1:14" ht="89.25" x14ac:dyDescent="0.25">
      <c r="A23" s="438">
        <v>15</v>
      </c>
      <c r="B23" s="439" t="s">
        <v>502</v>
      </c>
      <c r="C23" s="52" t="s">
        <v>500</v>
      </c>
      <c r="D23" s="52">
        <v>3</v>
      </c>
      <c r="E23" s="441" t="s">
        <v>503</v>
      </c>
      <c r="F23" s="52">
        <v>160.19999999999999</v>
      </c>
      <c r="G23" s="52"/>
      <c r="H23" s="52"/>
      <c r="I23" s="52"/>
      <c r="J23" s="52"/>
      <c r="K23" s="52"/>
      <c r="L23" s="442">
        <f>D23*F23</f>
        <v>480.6</v>
      </c>
      <c r="M23" s="442"/>
      <c r="N23" s="792"/>
    </row>
    <row r="24" spans="1:14" ht="38.25" x14ac:dyDescent="0.25">
      <c r="A24" s="432">
        <v>16</v>
      </c>
      <c r="B24" s="450" t="s">
        <v>504</v>
      </c>
      <c r="C24" s="52" t="s">
        <v>505</v>
      </c>
      <c r="D24" s="52">
        <v>80</v>
      </c>
      <c r="E24" s="451" t="s">
        <v>506</v>
      </c>
      <c r="F24" s="52">
        <v>48.4</v>
      </c>
      <c r="G24" s="4"/>
      <c r="H24" s="4"/>
      <c r="I24" s="4"/>
      <c r="J24" s="4"/>
      <c r="K24" s="4"/>
      <c r="L24" s="437">
        <f>D24*F24</f>
        <v>3872</v>
      </c>
      <c r="M24" s="790"/>
    </row>
    <row r="25" spans="1:14" ht="25.5" x14ac:dyDescent="0.25">
      <c r="A25" s="432">
        <v>17</v>
      </c>
      <c r="B25" s="450" t="s">
        <v>507</v>
      </c>
      <c r="C25" s="4" t="s">
        <v>508</v>
      </c>
      <c r="D25" s="52">
        <v>30</v>
      </c>
      <c r="E25" s="434" t="s">
        <v>509</v>
      </c>
      <c r="F25" s="4">
        <v>22.9</v>
      </c>
      <c r="G25" s="4">
        <v>0.7</v>
      </c>
      <c r="H25" s="4"/>
      <c r="I25" s="4"/>
      <c r="J25" s="4"/>
      <c r="K25" s="4"/>
      <c r="L25" s="437">
        <f>D25*F25*G25</f>
        <v>480.9</v>
      </c>
      <c r="M25" s="790"/>
    </row>
    <row r="26" spans="1:14" ht="38.25" x14ac:dyDescent="0.25">
      <c r="A26" s="432">
        <v>18</v>
      </c>
      <c r="B26" s="450" t="s">
        <v>957</v>
      </c>
      <c r="C26" s="4" t="s">
        <v>958</v>
      </c>
      <c r="D26" s="52">
        <v>6</v>
      </c>
      <c r="E26" s="434" t="s">
        <v>959</v>
      </c>
      <c r="F26" s="4">
        <v>840</v>
      </c>
      <c r="G26" s="4"/>
      <c r="H26" s="4"/>
      <c r="I26" s="4"/>
      <c r="J26" s="4"/>
      <c r="K26" s="4"/>
      <c r="L26" s="437">
        <f>D26*F26</f>
        <v>5040</v>
      </c>
      <c r="M26" s="796"/>
    </row>
    <row r="27" spans="1:14" x14ac:dyDescent="0.25">
      <c r="A27" s="452"/>
      <c r="B27" s="7" t="s">
        <v>510</v>
      </c>
      <c r="C27" s="7"/>
      <c r="D27" s="50"/>
      <c r="E27" s="48"/>
      <c r="F27" s="747"/>
      <c r="G27" s="48"/>
      <c r="H27" s="747"/>
      <c r="I27" s="52"/>
      <c r="J27" s="52"/>
      <c r="K27" s="52"/>
      <c r="L27" s="453">
        <f>SUM(L11:L26)</f>
        <v>163001.37</v>
      </c>
      <c r="M27" s="454"/>
    </row>
    <row r="28" spans="1:14" ht="51" x14ac:dyDescent="0.25">
      <c r="A28" s="452"/>
      <c r="B28" s="3" t="s">
        <v>511</v>
      </c>
      <c r="C28" s="797"/>
      <c r="D28" s="798">
        <f>L27</f>
        <v>163001.37</v>
      </c>
      <c r="E28" s="52" t="s">
        <v>512</v>
      </c>
      <c r="F28" s="455">
        <v>0.25</v>
      </c>
      <c r="G28" s="799"/>
      <c r="H28" s="799"/>
      <c r="I28" s="799"/>
      <c r="J28" s="799"/>
      <c r="K28" s="800"/>
      <c r="L28" s="798">
        <f>D28*F28</f>
        <v>40750.339999999997</v>
      </c>
      <c r="M28" s="454"/>
    </row>
    <row r="29" spans="1:14" ht="51" x14ac:dyDescent="0.25">
      <c r="A29" s="452"/>
      <c r="B29" s="3" t="s">
        <v>977</v>
      </c>
      <c r="C29" s="797"/>
      <c r="D29" s="798">
        <f>L27+L28</f>
        <v>203751.71</v>
      </c>
      <c r="E29" s="52" t="s">
        <v>512</v>
      </c>
      <c r="F29" s="12">
        <v>0.4</v>
      </c>
      <c r="G29" s="799"/>
      <c r="H29" s="799"/>
      <c r="I29" s="799"/>
      <c r="J29" s="799"/>
      <c r="K29" s="800"/>
      <c r="L29" s="798">
        <f>D29*F29</f>
        <v>81500.679999999993</v>
      </c>
      <c r="M29" s="454"/>
    </row>
    <row r="30" spans="1:14" x14ac:dyDescent="0.25">
      <c r="A30" s="452"/>
      <c r="B30" s="7" t="s">
        <v>31</v>
      </c>
      <c r="C30" s="7"/>
      <c r="D30" s="456"/>
      <c r="E30" s="452"/>
      <c r="F30" s="457"/>
      <c r="G30" s="452"/>
      <c r="H30" s="4"/>
      <c r="I30" s="4"/>
      <c r="J30" s="4"/>
      <c r="K30" s="4"/>
      <c r="L30" s="458">
        <f>SUM(L27:L29)</f>
        <v>285252.39</v>
      </c>
      <c r="M30" s="454"/>
    </row>
    <row r="31" spans="1:14" x14ac:dyDescent="0.25">
      <c r="A31" s="1291" t="s">
        <v>513</v>
      </c>
      <c r="B31" s="1292"/>
      <c r="C31" s="1292"/>
      <c r="D31" s="1292"/>
      <c r="E31" s="1292"/>
      <c r="F31" s="1292"/>
      <c r="G31" s="1292"/>
      <c r="H31" s="1292"/>
      <c r="I31" s="1292"/>
      <c r="J31" s="1292"/>
      <c r="K31" s="1292"/>
      <c r="L31" s="1293"/>
      <c r="M31" s="790"/>
    </row>
    <row r="32" spans="1:14" ht="25.5" x14ac:dyDescent="0.25">
      <c r="A32" s="431">
        <v>19</v>
      </c>
      <c r="B32" s="434" t="s">
        <v>514</v>
      </c>
      <c r="C32" s="436" t="s">
        <v>515</v>
      </c>
      <c r="D32" s="436">
        <v>30</v>
      </c>
      <c r="E32" s="451" t="s">
        <v>516</v>
      </c>
      <c r="F32" s="460">
        <v>48.9</v>
      </c>
      <c r="G32" s="431"/>
      <c r="H32" s="431"/>
      <c r="I32" s="431"/>
      <c r="J32" s="431"/>
      <c r="K32" s="436"/>
      <c r="L32" s="437">
        <f t="shared" ref="L32:L44" si="0">D32*F32</f>
        <v>1467</v>
      </c>
      <c r="M32" s="801"/>
    </row>
    <row r="33" spans="1:16" ht="38.25" x14ac:dyDescent="0.25">
      <c r="A33" s="431">
        <v>20</v>
      </c>
      <c r="B33" s="434" t="s">
        <v>517</v>
      </c>
      <c r="C33" s="436" t="s">
        <v>515</v>
      </c>
      <c r="D33" s="436">
        <v>60</v>
      </c>
      <c r="E33" s="451" t="s">
        <v>518</v>
      </c>
      <c r="F33" s="460">
        <v>1.8</v>
      </c>
      <c r="G33" s="431"/>
      <c r="H33" s="431"/>
      <c r="I33" s="431"/>
      <c r="J33" s="431"/>
      <c r="K33" s="436"/>
      <c r="L33" s="437">
        <f t="shared" si="0"/>
        <v>108</v>
      </c>
      <c r="M33" s="801"/>
    </row>
    <row r="34" spans="1:16" ht="25.5" x14ac:dyDescent="0.25">
      <c r="A34" s="431">
        <v>21</v>
      </c>
      <c r="B34" s="434" t="s">
        <v>519</v>
      </c>
      <c r="C34" s="436" t="s">
        <v>515</v>
      </c>
      <c r="D34" s="436">
        <v>200</v>
      </c>
      <c r="E34" s="451" t="s">
        <v>520</v>
      </c>
      <c r="F34" s="460">
        <v>1.9</v>
      </c>
      <c r="G34" s="431"/>
      <c r="H34" s="431"/>
      <c r="I34" s="431"/>
      <c r="J34" s="431"/>
      <c r="K34" s="436"/>
      <c r="L34" s="437">
        <f t="shared" si="0"/>
        <v>380</v>
      </c>
      <c r="M34" s="801"/>
    </row>
    <row r="35" spans="1:16" ht="25.5" x14ac:dyDescent="0.25">
      <c r="A35" s="431">
        <v>22</v>
      </c>
      <c r="B35" s="434" t="s">
        <v>521</v>
      </c>
      <c r="C35" s="436" t="s">
        <v>515</v>
      </c>
      <c r="D35" s="436">
        <v>250</v>
      </c>
      <c r="E35" s="451" t="s">
        <v>522</v>
      </c>
      <c r="F35" s="460">
        <v>2.9</v>
      </c>
      <c r="G35" s="431"/>
      <c r="H35" s="431"/>
      <c r="I35" s="431"/>
      <c r="J35" s="431"/>
      <c r="K35" s="436"/>
      <c r="L35" s="437">
        <f t="shared" si="0"/>
        <v>725</v>
      </c>
      <c r="M35" s="801"/>
    </row>
    <row r="36" spans="1:16" ht="38.25" x14ac:dyDescent="0.25">
      <c r="A36" s="431">
        <v>23</v>
      </c>
      <c r="B36" s="434" t="s">
        <v>523</v>
      </c>
      <c r="C36" s="436" t="s">
        <v>515</v>
      </c>
      <c r="D36" s="436">
        <v>150</v>
      </c>
      <c r="E36" s="451" t="s">
        <v>524</v>
      </c>
      <c r="F36" s="460">
        <v>4.8</v>
      </c>
      <c r="G36" s="431"/>
      <c r="H36" s="431"/>
      <c r="I36" s="431"/>
      <c r="J36" s="431"/>
      <c r="K36" s="436"/>
      <c r="L36" s="437">
        <f t="shared" si="0"/>
        <v>720</v>
      </c>
      <c r="M36" s="801"/>
    </row>
    <row r="37" spans="1:16" ht="51" x14ac:dyDescent="0.25">
      <c r="A37" s="431">
        <v>24</v>
      </c>
      <c r="B37" s="434" t="s">
        <v>525</v>
      </c>
      <c r="C37" s="436" t="s">
        <v>515</v>
      </c>
      <c r="D37" s="436">
        <v>200</v>
      </c>
      <c r="E37" s="451" t="s">
        <v>526</v>
      </c>
      <c r="F37" s="460">
        <v>13.7</v>
      </c>
      <c r="G37" s="431"/>
      <c r="H37" s="431"/>
      <c r="I37" s="431"/>
      <c r="J37" s="431"/>
      <c r="K37" s="436"/>
      <c r="L37" s="437">
        <f t="shared" si="0"/>
        <v>2740</v>
      </c>
      <c r="M37" s="801"/>
    </row>
    <row r="38" spans="1:16" ht="76.5" x14ac:dyDescent="0.25">
      <c r="A38" s="431">
        <v>25</v>
      </c>
      <c r="B38" s="434" t="s">
        <v>527</v>
      </c>
      <c r="C38" s="436" t="s">
        <v>515</v>
      </c>
      <c r="D38" s="436">
        <v>60</v>
      </c>
      <c r="E38" s="451" t="s">
        <v>528</v>
      </c>
      <c r="F38" s="460">
        <v>78.099999999999994</v>
      </c>
      <c r="G38" s="431"/>
      <c r="H38" s="431"/>
      <c r="I38" s="431"/>
      <c r="J38" s="431"/>
      <c r="K38" s="436"/>
      <c r="L38" s="437">
        <f t="shared" si="0"/>
        <v>4686</v>
      </c>
      <c r="M38" s="801"/>
    </row>
    <row r="39" spans="1:16" ht="76.5" x14ac:dyDescent="0.25">
      <c r="A39" s="431">
        <v>26</v>
      </c>
      <c r="B39" s="40" t="s">
        <v>529</v>
      </c>
      <c r="C39" s="447" t="s">
        <v>515</v>
      </c>
      <c r="D39" s="447">
        <v>60</v>
      </c>
      <c r="E39" s="441" t="s">
        <v>528</v>
      </c>
      <c r="F39" s="576">
        <v>78.099999999999994</v>
      </c>
      <c r="G39" s="47"/>
      <c r="H39" s="47"/>
      <c r="I39" s="47"/>
      <c r="J39" s="47"/>
      <c r="K39" s="447"/>
      <c r="L39" s="442">
        <f t="shared" si="0"/>
        <v>4686</v>
      </c>
      <c r="M39" s="802"/>
    </row>
    <row r="40" spans="1:16" ht="25.5" x14ac:dyDescent="0.25">
      <c r="A40" s="431">
        <v>27</v>
      </c>
      <c r="B40" s="434" t="s">
        <v>530</v>
      </c>
      <c r="C40" s="436" t="s">
        <v>531</v>
      </c>
      <c r="D40" s="436">
        <v>70</v>
      </c>
      <c r="E40" s="451" t="s">
        <v>532</v>
      </c>
      <c r="F40" s="460">
        <v>11.3</v>
      </c>
      <c r="G40" s="431"/>
      <c r="H40" s="431"/>
      <c r="I40" s="431"/>
      <c r="J40" s="431"/>
      <c r="K40" s="436"/>
      <c r="L40" s="437">
        <f t="shared" si="0"/>
        <v>791</v>
      </c>
      <c r="M40" s="801"/>
    </row>
    <row r="41" spans="1:16" ht="25.5" x14ac:dyDescent="0.25">
      <c r="A41" s="431">
        <v>28</v>
      </c>
      <c r="B41" s="434" t="s">
        <v>533</v>
      </c>
      <c r="C41" s="436" t="s">
        <v>531</v>
      </c>
      <c r="D41" s="436">
        <v>70</v>
      </c>
      <c r="E41" s="451" t="s">
        <v>534</v>
      </c>
      <c r="F41" s="461">
        <v>13.3</v>
      </c>
      <c r="G41" s="451"/>
      <c r="H41" s="451"/>
      <c r="I41" s="451"/>
      <c r="J41" s="451"/>
      <c r="K41" s="436"/>
      <c r="L41" s="437">
        <f t="shared" si="0"/>
        <v>931</v>
      </c>
      <c r="M41" s="801"/>
    </row>
    <row r="42" spans="1:16" x14ac:dyDescent="0.25">
      <c r="A42" s="431">
        <v>29</v>
      </c>
      <c r="B42" s="434" t="s">
        <v>535</v>
      </c>
      <c r="C42" s="436" t="s">
        <v>515</v>
      </c>
      <c r="D42" s="436">
        <v>16</v>
      </c>
      <c r="E42" s="434" t="s">
        <v>536</v>
      </c>
      <c r="F42" s="461">
        <v>3.8</v>
      </c>
      <c r="G42" s="451"/>
      <c r="H42" s="451"/>
      <c r="I42" s="451"/>
      <c r="J42" s="451"/>
      <c r="K42" s="436"/>
      <c r="L42" s="437">
        <f t="shared" si="0"/>
        <v>60.8</v>
      </c>
      <c r="M42" s="801"/>
    </row>
    <row r="43" spans="1:16" ht="38.25" x14ac:dyDescent="0.25">
      <c r="A43" s="431">
        <v>30</v>
      </c>
      <c r="B43" s="434" t="s">
        <v>537</v>
      </c>
      <c r="C43" s="436" t="s">
        <v>538</v>
      </c>
      <c r="D43" s="436">
        <v>16</v>
      </c>
      <c r="E43" s="434" t="s">
        <v>539</v>
      </c>
      <c r="F43" s="461">
        <v>48.8</v>
      </c>
      <c r="G43" s="431"/>
      <c r="H43" s="431"/>
      <c r="I43" s="431"/>
      <c r="J43" s="431"/>
      <c r="K43" s="436"/>
      <c r="L43" s="437">
        <f t="shared" si="0"/>
        <v>780.8</v>
      </c>
      <c r="M43" s="801"/>
    </row>
    <row r="44" spans="1:16" ht="25.5" x14ac:dyDescent="0.25">
      <c r="A44" s="431">
        <v>31</v>
      </c>
      <c r="B44" s="434" t="s">
        <v>540</v>
      </c>
      <c r="C44" s="436" t="s">
        <v>541</v>
      </c>
      <c r="D44" s="436">
        <v>16</v>
      </c>
      <c r="E44" s="451" t="s">
        <v>542</v>
      </c>
      <c r="F44" s="461">
        <v>18.2</v>
      </c>
      <c r="G44" s="431"/>
      <c r="H44" s="431"/>
      <c r="I44" s="431"/>
      <c r="J44" s="431"/>
      <c r="K44" s="436"/>
      <c r="L44" s="437">
        <f t="shared" si="0"/>
        <v>291.2</v>
      </c>
      <c r="M44" s="801"/>
    </row>
    <row r="45" spans="1:16" x14ac:dyDescent="0.25">
      <c r="A45" s="462"/>
      <c r="B45" s="49" t="s">
        <v>543</v>
      </c>
      <c r="C45" s="49"/>
      <c r="D45" s="50"/>
      <c r="E45" s="52"/>
      <c r="F45" s="52"/>
      <c r="G45" s="52"/>
      <c r="H45" s="52"/>
      <c r="I45" s="52"/>
      <c r="J45" s="52"/>
      <c r="K45" s="52"/>
      <c r="L45" s="453">
        <f>L32+L33+L34+L35+L36+L37+L38+L39+L40+L41+L42+L43+L44</f>
        <v>18366.8</v>
      </c>
      <c r="M45" s="463"/>
      <c r="N45" s="464"/>
      <c r="P45" s="464"/>
    </row>
    <row r="46" spans="1:16" x14ac:dyDescent="0.25">
      <c r="A46" s="1294" t="s">
        <v>544</v>
      </c>
      <c r="B46" s="1295"/>
      <c r="C46" s="1295"/>
      <c r="D46" s="1295"/>
      <c r="E46" s="1295"/>
      <c r="F46" s="1295"/>
      <c r="G46" s="1295"/>
      <c r="H46" s="1295"/>
      <c r="I46" s="1295"/>
      <c r="J46" s="1295"/>
      <c r="K46" s="1295"/>
      <c r="L46" s="1296"/>
      <c r="M46" s="790"/>
      <c r="N46" s="464"/>
      <c r="P46" s="464"/>
    </row>
    <row r="47" spans="1:16" ht="38.25" x14ac:dyDescent="0.25">
      <c r="A47" s="431">
        <v>32</v>
      </c>
      <c r="B47" s="444" t="s">
        <v>471</v>
      </c>
      <c r="C47" s="47" t="s">
        <v>472</v>
      </c>
      <c r="D47" s="47">
        <f>D11</f>
        <v>10</v>
      </c>
      <c r="E47" s="40" t="s">
        <v>473</v>
      </c>
      <c r="F47" s="446">
        <v>23.4</v>
      </c>
      <c r="G47" s="447"/>
      <c r="H47" s="438"/>
      <c r="I47" s="438"/>
      <c r="J47" s="438"/>
      <c r="K47" s="52"/>
      <c r="L47" s="442">
        <f t="shared" ref="L47:L54" si="1">D47*F47</f>
        <v>234</v>
      </c>
      <c r="M47" s="790"/>
      <c r="N47" s="464"/>
      <c r="P47" s="464"/>
    </row>
    <row r="48" spans="1:16" ht="51" x14ac:dyDescent="0.25">
      <c r="A48" s="431">
        <v>33</v>
      </c>
      <c r="B48" s="444" t="s">
        <v>474</v>
      </c>
      <c r="C48" s="47" t="s">
        <v>472</v>
      </c>
      <c r="D48" s="47">
        <f>D12</f>
        <v>7</v>
      </c>
      <c r="E48" s="40" t="s">
        <v>545</v>
      </c>
      <c r="F48" s="446">
        <v>3.4</v>
      </c>
      <c r="G48" s="447"/>
      <c r="H48" s="438"/>
      <c r="I48" s="438"/>
      <c r="J48" s="438"/>
      <c r="K48" s="52"/>
      <c r="L48" s="442">
        <f t="shared" si="1"/>
        <v>23.8</v>
      </c>
      <c r="M48" s="790"/>
      <c r="N48" s="464"/>
      <c r="P48" s="464"/>
    </row>
    <row r="49" spans="1:16" ht="38.25" x14ac:dyDescent="0.25">
      <c r="A49" s="431">
        <v>34</v>
      </c>
      <c r="B49" s="444" t="s">
        <v>546</v>
      </c>
      <c r="C49" s="47" t="s">
        <v>477</v>
      </c>
      <c r="D49" s="47">
        <v>50</v>
      </c>
      <c r="E49" s="47" t="str">
        <f>E13</f>
        <v xml:space="preserve">СБЦ-99, т.11, п.1                           </v>
      </c>
      <c r="F49" s="446">
        <v>10.199999999999999</v>
      </c>
      <c r="G49" s="447"/>
      <c r="H49" s="438"/>
      <c r="I49" s="438"/>
      <c r="J49" s="438"/>
      <c r="K49" s="52"/>
      <c r="L49" s="442">
        <f t="shared" si="1"/>
        <v>510</v>
      </c>
      <c r="M49" s="790"/>
      <c r="N49" s="464"/>
      <c r="P49" s="464"/>
    </row>
    <row r="50" spans="1:16" ht="51" x14ac:dyDescent="0.25">
      <c r="A50" s="431">
        <v>35</v>
      </c>
      <c r="B50" s="40" t="s">
        <v>547</v>
      </c>
      <c r="C50" s="47" t="s">
        <v>548</v>
      </c>
      <c r="D50" s="433">
        <f>D15+D16+D14</f>
        <v>1539</v>
      </c>
      <c r="E50" s="441" t="s">
        <v>549</v>
      </c>
      <c r="F50" s="466">
        <v>9.4</v>
      </c>
      <c r="G50" s="40"/>
      <c r="H50" s="40"/>
      <c r="I50" s="40"/>
      <c r="J50" s="40"/>
      <c r="K50" s="467"/>
      <c r="L50" s="442">
        <f t="shared" si="1"/>
        <v>14466.6</v>
      </c>
      <c r="M50" s="454"/>
      <c r="N50" s="464"/>
      <c r="O50" s="468"/>
      <c r="P50" s="464"/>
    </row>
    <row r="51" spans="1:16" ht="76.5" x14ac:dyDescent="0.25">
      <c r="A51" s="431">
        <v>36</v>
      </c>
      <c r="B51" s="40" t="s">
        <v>550</v>
      </c>
      <c r="C51" s="47" t="s">
        <v>551</v>
      </c>
      <c r="D51" s="469">
        <f>L32+L33+L40</f>
        <v>2366</v>
      </c>
      <c r="E51" s="441" t="s">
        <v>552</v>
      </c>
      <c r="F51" s="470">
        <v>0.1</v>
      </c>
      <c r="G51" s="471"/>
      <c r="H51" s="471"/>
      <c r="I51" s="471"/>
      <c r="J51" s="471"/>
      <c r="K51" s="467"/>
      <c r="L51" s="442">
        <f t="shared" si="1"/>
        <v>236.6</v>
      </c>
      <c r="M51" s="454"/>
    </row>
    <row r="52" spans="1:16" ht="76.5" x14ac:dyDescent="0.25">
      <c r="A52" s="431">
        <v>37</v>
      </c>
      <c r="B52" s="434" t="s">
        <v>553</v>
      </c>
      <c r="C52" s="431" t="s">
        <v>551</v>
      </c>
      <c r="D52" s="442">
        <f>L44</f>
        <v>291.2</v>
      </c>
      <c r="E52" s="451" t="s">
        <v>554</v>
      </c>
      <c r="F52" s="472">
        <v>0.15</v>
      </c>
      <c r="G52" s="473"/>
      <c r="H52" s="473"/>
      <c r="I52" s="473"/>
      <c r="J52" s="473"/>
      <c r="K52" s="474"/>
      <c r="L52" s="437">
        <f t="shared" si="1"/>
        <v>43.68</v>
      </c>
      <c r="M52" s="454"/>
    </row>
    <row r="53" spans="1:16" ht="39" customHeight="1" x14ac:dyDescent="0.25">
      <c r="A53" s="431">
        <v>38</v>
      </c>
      <c r="B53" s="434" t="s">
        <v>555</v>
      </c>
      <c r="C53" s="431" t="s">
        <v>551</v>
      </c>
      <c r="D53" s="469">
        <f>L34+L35+L36+L39+L38+L37</f>
        <v>13937</v>
      </c>
      <c r="E53" s="451" t="s">
        <v>556</v>
      </c>
      <c r="F53" s="472">
        <v>0.15</v>
      </c>
      <c r="G53" s="473"/>
      <c r="H53" s="473"/>
      <c r="I53" s="473"/>
      <c r="J53" s="473"/>
      <c r="K53" s="474"/>
      <c r="L53" s="437">
        <f t="shared" si="1"/>
        <v>2090.5500000000002</v>
      </c>
      <c r="M53" s="454"/>
    </row>
    <row r="54" spans="1:16" ht="76.5" x14ac:dyDescent="0.25">
      <c r="A54" s="431">
        <v>39</v>
      </c>
      <c r="B54" s="434" t="s">
        <v>557</v>
      </c>
      <c r="C54" s="431" t="s">
        <v>551</v>
      </c>
      <c r="D54" s="469">
        <f>L43</f>
        <v>780.8</v>
      </c>
      <c r="E54" s="434" t="s">
        <v>558</v>
      </c>
      <c r="F54" s="472">
        <v>0.12</v>
      </c>
      <c r="G54" s="473"/>
      <c r="H54" s="473"/>
      <c r="I54" s="473"/>
      <c r="J54" s="473"/>
      <c r="K54" s="474"/>
      <c r="L54" s="437">
        <f t="shared" si="1"/>
        <v>93.7</v>
      </c>
      <c r="M54" s="454"/>
    </row>
    <row r="55" spans="1:16" ht="38.25" x14ac:dyDescent="0.25">
      <c r="A55" s="431">
        <v>40</v>
      </c>
      <c r="B55" s="434" t="s">
        <v>559</v>
      </c>
      <c r="C55" s="431" t="s">
        <v>560</v>
      </c>
      <c r="D55" s="475">
        <v>1</v>
      </c>
      <c r="E55" s="434" t="s">
        <v>561</v>
      </c>
      <c r="F55" s="476">
        <v>700</v>
      </c>
      <c r="G55" s="461">
        <v>1.4</v>
      </c>
      <c r="H55" s="473"/>
      <c r="I55" s="473"/>
      <c r="J55" s="473"/>
      <c r="K55" s="474"/>
      <c r="L55" s="437">
        <f>D55*F55*G55</f>
        <v>980</v>
      </c>
      <c r="M55" s="454"/>
    </row>
    <row r="56" spans="1:16" ht="51" x14ac:dyDescent="0.25">
      <c r="A56" s="431">
        <v>41</v>
      </c>
      <c r="B56" s="434" t="s">
        <v>562</v>
      </c>
      <c r="C56" s="431" t="s">
        <v>563</v>
      </c>
      <c r="D56" s="442">
        <f>L47+L48+L49+L50+L51+L52+L53+L54</f>
        <v>17698.93</v>
      </c>
      <c r="E56" s="434" t="s">
        <v>564</v>
      </c>
      <c r="F56" s="472">
        <v>0.22</v>
      </c>
      <c r="G56" s="461">
        <v>1.5</v>
      </c>
      <c r="H56" s="461"/>
      <c r="I56" s="461"/>
      <c r="J56" s="477"/>
      <c r="K56" s="477"/>
      <c r="L56" s="437">
        <f>D56*F56*G56</f>
        <v>5840.65</v>
      </c>
      <c r="M56" s="454"/>
    </row>
    <row r="57" spans="1:16" x14ac:dyDescent="0.25">
      <c r="A57" s="478"/>
      <c r="B57" s="7" t="s">
        <v>565</v>
      </c>
      <c r="C57" s="431"/>
      <c r="D57" s="479"/>
      <c r="E57" s="435"/>
      <c r="F57" s="437"/>
      <c r="G57" s="473"/>
      <c r="H57" s="473"/>
      <c r="I57" s="473"/>
      <c r="J57" s="473"/>
      <c r="K57" s="474"/>
      <c r="L57" s="480">
        <f>D56+L55+L56</f>
        <v>24519.58</v>
      </c>
      <c r="M57" s="454"/>
    </row>
    <row r="58" spans="1:16" x14ac:dyDescent="0.25">
      <c r="A58" s="1291" t="s">
        <v>566</v>
      </c>
      <c r="B58" s="1292"/>
      <c r="C58" s="1292"/>
      <c r="D58" s="1292"/>
      <c r="E58" s="1292"/>
      <c r="F58" s="1292"/>
      <c r="G58" s="1292"/>
      <c r="H58" s="1292"/>
      <c r="I58" s="1292"/>
      <c r="J58" s="1292"/>
      <c r="K58" s="1292"/>
      <c r="L58" s="1293"/>
      <c r="M58" s="481"/>
    </row>
    <row r="59" spans="1:16" ht="25.5" x14ac:dyDescent="0.25">
      <c r="A59" s="431">
        <v>42</v>
      </c>
      <c r="B59" s="434" t="s">
        <v>567</v>
      </c>
      <c r="C59" s="431"/>
      <c r="D59" s="437">
        <f>L30</f>
        <v>285252.39</v>
      </c>
      <c r="E59" s="482" t="s">
        <v>568</v>
      </c>
      <c r="F59" s="483">
        <v>3.7499999999999999E-2</v>
      </c>
      <c r="G59" s="461"/>
      <c r="H59" s="484"/>
      <c r="I59" s="484"/>
      <c r="J59" s="484"/>
      <c r="K59" s="474"/>
      <c r="L59" s="437">
        <f>D59*F59</f>
        <v>10696.96</v>
      </c>
      <c r="M59" s="796"/>
      <c r="N59" s="803"/>
    </row>
    <row r="60" spans="1:16" ht="38.25" x14ac:dyDescent="0.25">
      <c r="A60" s="431">
        <v>43</v>
      </c>
      <c r="B60" s="804" t="s">
        <v>1058</v>
      </c>
      <c r="C60" s="431"/>
      <c r="D60" s="437">
        <f>D59+L59</f>
        <v>295949.34999999998</v>
      </c>
      <c r="E60" s="482" t="s">
        <v>569</v>
      </c>
      <c r="F60" s="485">
        <v>0.28000000000000003</v>
      </c>
      <c r="G60" s="461"/>
      <c r="H60" s="484"/>
      <c r="I60" s="484"/>
      <c r="J60" s="484"/>
      <c r="K60" s="474"/>
      <c r="L60" s="437">
        <f>D60*F60</f>
        <v>82865.820000000007</v>
      </c>
      <c r="M60" s="796"/>
    </row>
    <row r="61" spans="1:16" ht="25.5" x14ac:dyDescent="0.25">
      <c r="A61" s="431">
        <v>44</v>
      </c>
      <c r="B61" s="434" t="s">
        <v>32</v>
      </c>
      <c r="C61" s="431"/>
      <c r="D61" s="437">
        <f>D59+L59</f>
        <v>295949.34999999998</v>
      </c>
      <c r="E61" s="486" t="s">
        <v>570</v>
      </c>
      <c r="F61" s="472">
        <v>0.06</v>
      </c>
      <c r="G61" s="461">
        <v>2.5</v>
      </c>
      <c r="H61" s="484"/>
      <c r="I61" s="484"/>
      <c r="J61" s="484"/>
      <c r="K61" s="474"/>
      <c r="L61" s="437">
        <f>D61*F61*G61</f>
        <v>44392.4</v>
      </c>
      <c r="M61" s="796"/>
    </row>
    <row r="62" spans="1:16" ht="25.5" x14ac:dyDescent="0.25">
      <c r="A62" s="431">
        <v>45</v>
      </c>
      <c r="B62" s="434" t="s">
        <v>961</v>
      </c>
      <c r="C62" s="431" t="s">
        <v>962</v>
      </c>
      <c r="D62" s="437">
        <v>20</v>
      </c>
      <c r="E62" s="486" t="s">
        <v>963</v>
      </c>
      <c r="F62" s="437">
        <v>172</v>
      </c>
      <c r="G62" s="461"/>
      <c r="H62" s="484"/>
      <c r="I62" s="484"/>
      <c r="J62" s="484"/>
      <c r="K62" s="474"/>
      <c r="L62" s="437">
        <f>D62*F62</f>
        <v>3440</v>
      </c>
      <c r="M62" s="796"/>
    </row>
    <row r="63" spans="1:16" x14ac:dyDescent="0.25">
      <c r="A63" s="478"/>
      <c r="B63" s="487" t="s">
        <v>571</v>
      </c>
      <c r="C63" s="431"/>
      <c r="D63" s="479"/>
      <c r="E63" s="435"/>
      <c r="F63" s="437"/>
      <c r="G63" s="435"/>
      <c r="H63" s="435"/>
      <c r="I63" s="435"/>
      <c r="J63" s="435"/>
      <c r="K63" s="474"/>
      <c r="L63" s="480">
        <f>SUM(L59:L62)</f>
        <v>141395.18</v>
      </c>
      <c r="M63" s="796"/>
    </row>
    <row r="64" spans="1:16" s="805" customFormat="1" x14ac:dyDescent="0.25">
      <c r="A64" s="488"/>
      <c r="B64" s="487" t="s">
        <v>572</v>
      </c>
      <c r="C64" s="487"/>
      <c r="D64" s="459"/>
      <c r="E64" s="489"/>
      <c r="F64" s="489"/>
      <c r="G64" s="489"/>
      <c r="H64" s="489"/>
      <c r="I64" s="489"/>
      <c r="J64" s="489"/>
      <c r="K64" s="490"/>
      <c r="L64" s="491">
        <f>L30+L45+L57+L63</f>
        <v>469533.95</v>
      </c>
      <c r="M64" s="796"/>
    </row>
    <row r="65" spans="1:14" x14ac:dyDescent="0.25">
      <c r="A65" s="492"/>
      <c r="B65" s="1297" t="s">
        <v>573</v>
      </c>
      <c r="C65" s="1298"/>
      <c r="D65" s="1298"/>
      <c r="E65" s="1298"/>
      <c r="F65" s="1298"/>
      <c r="G65" s="1298"/>
      <c r="H65" s="1298"/>
      <c r="I65" s="1298"/>
      <c r="J65" s="1299"/>
      <c r="K65" s="493">
        <v>52.94</v>
      </c>
      <c r="L65" s="494">
        <f>L64*K65</f>
        <v>24857127.309999999</v>
      </c>
      <c r="M65" s="801"/>
    </row>
    <row r="66" spans="1:14" x14ac:dyDescent="0.25">
      <c r="A66" s="806"/>
      <c r="B66" s="807" t="s">
        <v>575</v>
      </c>
      <c r="C66" s="808"/>
      <c r="D66" s="808"/>
      <c r="E66" s="808"/>
      <c r="F66" s="808"/>
      <c r="G66" s="808"/>
      <c r="H66" s="808"/>
      <c r="I66" s="808"/>
      <c r="J66" s="808"/>
      <c r="K66" s="809"/>
      <c r="L66" s="810">
        <f>L65*1.1</f>
        <v>27342840.039999999</v>
      </c>
      <c r="M66" s="801"/>
    </row>
    <row r="67" spans="1:14" x14ac:dyDescent="0.25">
      <c r="A67" s="811"/>
      <c r="B67" s="1286" t="s">
        <v>574</v>
      </c>
      <c r="C67" s="1287"/>
      <c r="D67" s="1287"/>
      <c r="E67" s="1287"/>
      <c r="F67" s="1287"/>
      <c r="G67" s="1287"/>
      <c r="H67" s="1287"/>
      <c r="I67" s="1287"/>
      <c r="J67" s="1287"/>
      <c r="K67" s="1288"/>
      <c r="L67" s="812">
        <f>L66*0.2</f>
        <v>5468568.0099999998</v>
      </c>
      <c r="M67" s="48"/>
    </row>
    <row r="68" spans="1:14" x14ac:dyDescent="0.25">
      <c r="A68" s="813"/>
      <c r="B68" s="807" t="s">
        <v>388</v>
      </c>
      <c r="C68" s="814"/>
      <c r="D68" s="815"/>
      <c r="E68" s="816"/>
      <c r="F68" s="816"/>
      <c r="G68" s="816"/>
      <c r="H68" s="816"/>
      <c r="I68" s="816"/>
      <c r="J68" s="816"/>
      <c r="K68" s="817"/>
      <c r="L68" s="818">
        <f>L66+L67</f>
        <v>32811408.050000001</v>
      </c>
      <c r="M68" s="48"/>
    </row>
    <row r="69" spans="1:14" s="502" customFormat="1" ht="12.75" x14ac:dyDescent="0.2">
      <c r="A69" s="495"/>
      <c r="B69" s="496"/>
      <c r="C69" s="497"/>
      <c r="D69" s="498"/>
      <c r="E69" s="496"/>
      <c r="F69" s="496"/>
      <c r="G69" s="496"/>
      <c r="H69" s="496"/>
      <c r="I69" s="496"/>
      <c r="J69" s="496"/>
      <c r="K69" s="499"/>
      <c r="L69" s="500"/>
      <c r="M69" s="6"/>
      <c r="N69" s="501"/>
    </row>
    <row r="70" spans="1:14" x14ac:dyDescent="0.25">
      <c r="A70" s="503"/>
      <c r="B70" s="503"/>
      <c r="C70" s="503"/>
      <c r="D70" s="503"/>
      <c r="E70" s="504"/>
      <c r="F70" s="504"/>
      <c r="G70" s="504"/>
      <c r="H70" s="505"/>
      <c r="I70" s="505"/>
      <c r="J70" s="505"/>
      <c r="K70" s="506"/>
      <c r="L70" s="507"/>
      <c r="M70" s="508"/>
    </row>
    <row r="71" spans="1:14" x14ac:dyDescent="0.25">
      <c r="L71" s="819"/>
    </row>
    <row r="72" spans="1:14" x14ac:dyDescent="0.25">
      <c r="L72" s="803"/>
    </row>
    <row r="74" spans="1:14" x14ac:dyDescent="0.25">
      <c r="A74" s="820"/>
      <c r="B74" s="820"/>
      <c r="C74" s="820"/>
      <c r="D74" s="820"/>
      <c r="E74" s="820"/>
      <c r="F74" s="820"/>
      <c r="G74" s="820"/>
      <c r="H74" s="820"/>
      <c r="I74" s="820"/>
    </row>
    <row r="75" spans="1:14" x14ac:dyDescent="0.25">
      <c r="A75" s="820"/>
      <c r="B75" s="820"/>
      <c r="C75" s="820"/>
      <c r="D75" s="820"/>
      <c r="E75" s="820"/>
      <c r="F75" s="820"/>
      <c r="G75" s="820"/>
      <c r="H75" s="820"/>
      <c r="I75" s="820"/>
    </row>
    <row r="76" spans="1:14" x14ac:dyDescent="0.25">
      <c r="A76" s="820"/>
      <c r="B76" s="820"/>
      <c r="C76" s="820"/>
      <c r="D76" s="820"/>
      <c r="E76" s="820"/>
      <c r="F76" s="820"/>
      <c r="G76" s="820"/>
      <c r="H76" s="820"/>
      <c r="I76" s="820"/>
    </row>
    <row r="77" spans="1:14" x14ac:dyDescent="0.25">
      <c r="A77" s="820"/>
      <c r="B77" s="820"/>
      <c r="C77" s="820"/>
      <c r="D77" s="820"/>
      <c r="E77" s="820"/>
      <c r="F77" s="820"/>
      <c r="G77" s="820"/>
      <c r="H77" s="820"/>
      <c r="I77" s="820"/>
    </row>
  </sheetData>
  <mergeCells count="21">
    <mergeCell ref="B67:K67"/>
    <mergeCell ref="L7:L8"/>
    <mergeCell ref="A10:L10"/>
    <mergeCell ref="A31:L31"/>
    <mergeCell ref="A46:L46"/>
    <mergeCell ref="A58:L58"/>
    <mergeCell ref="B65:J65"/>
    <mergeCell ref="A7:A8"/>
    <mergeCell ref="B7:B8"/>
    <mergeCell ref="C7:C8"/>
    <mergeCell ref="D7:D8"/>
    <mergeCell ref="E7:E8"/>
    <mergeCell ref="F7:K7"/>
    <mergeCell ref="A1:L1"/>
    <mergeCell ref="A2:L2"/>
    <mergeCell ref="A3:L3"/>
    <mergeCell ref="M3:M5"/>
    <mergeCell ref="A4:C4"/>
    <mergeCell ref="D4:L4"/>
    <mergeCell ref="A5:C5"/>
    <mergeCell ref="D5:L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view="pageBreakPreview" topLeftCell="C25" zoomScaleNormal="102" zoomScaleSheetLayoutView="100" workbookViewId="0">
      <selection activeCell="P15" sqref="P15"/>
    </sheetView>
  </sheetViews>
  <sheetFormatPr defaultRowHeight="15" x14ac:dyDescent="0.25"/>
  <cols>
    <col min="1" max="1" width="0" hidden="1" customWidth="1"/>
    <col min="2" max="2" width="4.140625" hidden="1" customWidth="1"/>
    <col min="3" max="3" width="4.140625" customWidth="1"/>
    <col min="4" max="4" width="34.7109375" customWidth="1"/>
    <col min="5" max="5" width="8.42578125" customWidth="1"/>
    <col min="6" max="6" width="8" customWidth="1"/>
    <col min="7" max="7" width="32.7109375" customWidth="1"/>
    <col min="8" max="8" width="8.42578125" customWidth="1"/>
    <col min="9" max="9" width="6.28515625" customWidth="1"/>
    <col min="10" max="10" width="5.42578125" customWidth="1"/>
    <col min="11" max="11" width="5.7109375" customWidth="1"/>
    <col min="12" max="12" width="4.42578125" customWidth="1"/>
    <col min="13" max="13" width="7.85546875" customWidth="1"/>
    <col min="14" max="14" width="11.140625" customWidth="1"/>
    <col min="15" max="15" width="40.5703125" customWidth="1"/>
    <col min="16" max="16" width="23" customWidth="1"/>
    <col min="19" max="19" width="30.85546875" customWidth="1"/>
    <col min="26" max="26" width="16.28515625" customWidth="1"/>
    <col min="27" max="27" width="51.5703125" customWidth="1"/>
    <col min="29" max="29" width="28.85546875" customWidth="1"/>
    <col min="30" max="30" width="11.7109375" customWidth="1"/>
    <col min="32" max="32" width="30.42578125" customWidth="1"/>
    <col min="39" max="39" width="11.85546875" customWidth="1"/>
  </cols>
  <sheetData>
    <row r="1" spans="1:26" x14ac:dyDescent="0.25">
      <c r="A1" s="1300" t="s">
        <v>138</v>
      </c>
      <c r="B1" s="1300"/>
      <c r="C1" s="1300"/>
      <c r="D1" s="1300"/>
      <c r="E1" s="1300"/>
      <c r="F1" s="1300"/>
      <c r="G1" s="1300"/>
      <c r="H1" s="1300"/>
      <c r="I1" s="1300"/>
      <c r="J1" s="1300"/>
      <c r="K1" s="1300"/>
      <c r="L1" s="1300"/>
      <c r="M1" s="1300"/>
      <c r="N1" s="1301"/>
      <c r="O1" s="125"/>
    </row>
    <row r="2" spans="1:26" x14ac:dyDescent="0.25">
      <c r="B2" s="1302" t="s">
        <v>576</v>
      </c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6"/>
      <c r="O2" s="821"/>
      <c r="P2" s="509"/>
      <c r="Q2" s="509"/>
      <c r="R2" s="1303"/>
      <c r="S2" s="1304"/>
      <c r="T2" s="1304"/>
      <c r="U2" s="1304"/>
      <c r="V2" s="1304"/>
      <c r="W2" s="509"/>
      <c r="X2" s="509"/>
      <c r="Y2" s="509"/>
      <c r="Z2" s="509"/>
    </row>
    <row r="3" spans="1:26" ht="29.45" customHeight="1" x14ac:dyDescent="0.25">
      <c r="B3" s="1305" t="s">
        <v>468</v>
      </c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  <c r="N3" s="6"/>
      <c r="O3" s="821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</row>
    <row r="4" spans="1:26" x14ac:dyDescent="0.25">
      <c r="B4" s="1307" t="s">
        <v>469</v>
      </c>
      <c r="C4" s="1308"/>
      <c r="D4" s="1308"/>
      <c r="E4" s="1307"/>
      <c r="F4" s="1308"/>
      <c r="G4" s="1308"/>
      <c r="H4" s="1308"/>
      <c r="I4" s="1308"/>
      <c r="J4" s="1308"/>
      <c r="K4" s="1308"/>
      <c r="L4" s="1308"/>
      <c r="M4" s="1308"/>
      <c r="N4" s="6"/>
      <c r="O4" s="821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</row>
    <row r="5" spans="1:26" x14ac:dyDescent="0.25">
      <c r="B5" s="1307" t="s">
        <v>255</v>
      </c>
      <c r="C5" s="1308"/>
      <c r="D5" s="1308"/>
      <c r="E5" s="1307" t="s">
        <v>577</v>
      </c>
      <c r="F5" s="1308"/>
      <c r="G5" s="1308"/>
      <c r="H5" s="1308"/>
      <c r="I5" s="1308"/>
      <c r="J5" s="1308"/>
      <c r="K5" s="1308"/>
      <c r="L5" s="1308"/>
      <c r="M5" s="1308"/>
      <c r="N5" s="6"/>
      <c r="O5" s="821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</row>
    <row r="6" spans="1:26" x14ac:dyDescent="0.25">
      <c r="B6" s="510" t="s">
        <v>578</v>
      </c>
      <c r="C6" s="511" t="s">
        <v>578</v>
      </c>
      <c r="D6" s="511"/>
      <c r="E6" s="512"/>
      <c r="F6" s="511"/>
      <c r="G6" s="511"/>
      <c r="H6" s="511"/>
      <c r="I6" s="511"/>
      <c r="J6" s="511"/>
      <c r="K6" s="511"/>
      <c r="L6" s="511"/>
      <c r="M6" s="513"/>
      <c r="N6" s="6"/>
      <c r="O6" s="822"/>
      <c r="P6" s="514"/>
      <c r="Q6" s="514"/>
      <c r="R6" s="515"/>
      <c r="S6" s="514"/>
      <c r="T6" s="514"/>
      <c r="U6" s="514"/>
      <c r="V6" s="514"/>
      <c r="W6" s="514"/>
      <c r="X6" s="514"/>
      <c r="Y6" s="514"/>
      <c r="Z6" s="516"/>
    </row>
    <row r="7" spans="1:26" ht="15" customHeight="1" x14ac:dyDescent="0.25">
      <c r="B7" s="6"/>
      <c r="C7" s="1310" t="s">
        <v>17</v>
      </c>
      <c r="D7" s="1310" t="s">
        <v>18</v>
      </c>
      <c r="E7" s="1310" t="s">
        <v>19</v>
      </c>
      <c r="F7" s="1310" t="s">
        <v>20</v>
      </c>
      <c r="G7" s="1310" t="s">
        <v>21</v>
      </c>
      <c r="H7" s="1310" t="s">
        <v>22</v>
      </c>
      <c r="I7" s="1310"/>
      <c r="J7" s="1310"/>
      <c r="K7" s="1310"/>
      <c r="L7" s="1310"/>
      <c r="M7" s="1311"/>
      <c r="N7" s="1312" t="s">
        <v>23</v>
      </c>
      <c r="O7" s="125"/>
    </row>
    <row r="8" spans="1:26" ht="24" x14ac:dyDescent="0.25">
      <c r="B8" s="6"/>
      <c r="C8" s="1311"/>
      <c r="D8" s="1311"/>
      <c r="E8" s="1311"/>
      <c r="F8" s="1311"/>
      <c r="G8" s="1311"/>
      <c r="H8" s="750" t="s">
        <v>24</v>
      </c>
      <c r="I8" s="750" t="s">
        <v>25</v>
      </c>
      <c r="J8" s="750" t="s">
        <v>26</v>
      </c>
      <c r="K8" s="750" t="s">
        <v>27</v>
      </c>
      <c r="L8" s="750" t="s">
        <v>28</v>
      </c>
      <c r="M8" s="750" t="s">
        <v>29</v>
      </c>
      <c r="N8" s="1313"/>
      <c r="O8" s="125"/>
    </row>
    <row r="9" spans="1:26" x14ac:dyDescent="0.25">
      <c r="B9" s="6"/>
      <c r="C9" s="517">
        <v>1</v>
      </c>
      <c r="D9" s="517">
        <v>2</v>
      </c>
      <c r="E9" s="517">
        <v>3</v>
      </c>
      <c r="F9" s="517">
        <v>4</v>
      </c>
      <c r="G9" s="517">
        <v>5</v>
      </c>
      <c r="H9" s="517">
        <v>6</v>
      </c>
      <c r="I9" s="517">
        <v>7</v>
      </c>
      <c r="J9" s="517">
        <v>8</v>
      </c>
      <c r="K9" s="517">
        <v>9</v>
      </c>
      <c r="L9" s="517">
        <v>10</v>
      </c>
      <c r="M9" s="517">
        <v>11</v>
      </c>
      <c r="N9" s="823">
        <v>12</v>
      </c>
      <c r="O9" s="125"/>
    </row>
    <row r="10" spans="1:26" x14ac:dyDescent="0.25">
      <c r="B10" s="6"/>
      <c r="C10" s="1314" t="s">
        <v>30</v>
      </c>
      <c r="D10" s="1314"/>
      <c r="E10" s="1314"/>
      <c r="F10" s="1314"/>
      <c r="G10" s="1314"/>
      <c r="H10" s="1314"/>
      <c r="I10" s="1314"/>
      <c r="J10" s="1314"/>
      <c r="K10" s="1314"/>
      <c r="L10" s="1314"/>
      <c r="M10" s="1314"/>
      <c r="N10" s="1315"/>
      <c r="O10" s="125"/>
    </row>
    <row r="11" spans="1:26" x14ac:dyDescent="0.25">
      <c r="B11" s="6"/>
      <c r="C11" s="1316" t="s">
        <v>579</v>
      </c>
      <c r="D11" s="1316"/>
      <c r="E11" s="1316"/>
      <c r="F11" s="1316"/>
      <c r="G11" s="1316"/>
      <c r="H11" s="1316"/>
      <c r="I11" s="1316"/>
      <c r="J11" s="1316"/>
      <c r="K11" s="1316"/>
      <c r="L11" s="1316"/>
      <c r="M11" s="1316"/>
      <c r="N11" s="1317"/>
      <c r="O11" s="125"/>
    </row>
    <row r="12" spans="1:26" ht="122.25" customHeight="1" x14ac:dyDescent="0.25">
      <c r="B12" s="6"/>
      <c r="C12" s="518">
        <v>1</v>
      </c>
      <c r="D12" s="519" t="s">
        <v>580</v>
      </c>
      <c r="E12" s="520" t="s">
        <v>581</v>
      </c>
      <c r="F12" s="520">
        <v>160</v>
      </c>
      <c r="G12" s="519" t="s">
        <v>582</v>
      </c>
      <c r="H12" s="520">
        <v>26</v>
      </c>
      <c r="I12" s="520">
        <v>1.08</v>
      </c>
      <c r="J12" s="520">
        <v>1.21</v>
      </c>
      <c r="K12" s="520">
        <v>1.1000000000000001</v>
      </c>
      <c r="L12" s="520">
        <v>1.25</v>
      </c>
      <c r="M12" s="521">
        <v>1.2</v>
      </c>
      <c r="N12" s="824">
        <f>F12*H12*I12*J12*K12*L12*1.2</f>
        <v>8969.8799999999992</v>
      </c>
      <c r="O12" s="125"/>
    </row>
    <row r="13" spans="1:26" ht="163.5" customHeight="1" x14ac:dyDescent="0.25">
      <c r="B13" s="6"/>
      <c r="C13" s="518">
        <v>2</v>
      </c>
      <c r="D13" s="519" t="s">
        <v>583</v>
      </c>
      <c r="E13" s="520" t="s">
        <v>581</v>
      </c>
      <c r="F13" s="520">
        <v>240</v>
      </c>
      <c r="G13" s="519" t="s">
        <v>584</v>
      </c>
      <c r="H13" s="520">
        <v>18</v>
      </c>
      <c r="I13" s="520">
        <v>1.08</v>
      </c>
      <c r="J13" s="520">
        <v>1.21</v>
      </c>
      <c r="K13" s="520">
        <v>1.2</v>
      </c>
      <c r="L13" s="520">
        <v>1.2</v>
      </c>
      <c r="M13" s="520"/>
      <c r="N13" s="824">
        <f>F13*H13*I13*J13*K13*L13</f>
        <v>8129.34</v>
      </c>
      <c r="O13" s="125"/>
    </row>
    <row r="14" spans="1:26" ht="111" customHeight="1" x14ac:dyDescent="0.25">
      <c r="B14" s="6"/>
      <c r="C14" s="518">
        <v>3</v>
      </c>
      <c r="D14" s="519" t="s">
        <v>585</v>
      </c>
      <c r="E14" s="520" t="s">
        <v>586</v>
      </c>
      <c r="F14" s="520">
        <v>10</v>
      </c>
      <c r="G14" s="523" t="s">
        <v>587</v>
      </c>
      <c r="H14" s="520">
        <v>11</v>
      </c>
      <c r="I14" s="520">
        <v>1.08</v>
      </c>
      <c r="J14" s="520">
        <v>1.21</v>
      </c>
      <c r="K14" s="520">
        <v>1.2</v>
      </c>
      <c r="L14" s="520">
        <v>1.2</v>
      </c>
      <c r="M14" s="520"/>
      <c r="N14" s="824">
        <f>F14*H14*I14*J14*K14*L14</f>
        <v>207</v>
      </c>
      <c r="O14" s="125"/>
    </row>
    <row r="15" spans="1:26" ht="103.5" customHeight="1" x14ac:dyDescent="0.25">
      <c r="B15" s="6"/>
      <c r="C15" s="518">
        <v>4</v>
      </c>
      <c r="D15" s="519" t="s">
        <v>588</v>
      </c>
      <c r="E15" s="520" t="s">
        <v>586</v>
      </c>
      <c r="F15" s="520">
        <v>10</v>
      </c>
      <c r="G15" s="523" t="s">
        <v>589</v>
      </c>
      <c r="H15" s="520">
        <v>40</v>
      </c>
      <c r="I15" s="520">
        <v>1.08</v>
      </c>
      <c r="J15" s="520">
        <v>1.21</v>
      </c>
      <c r="K15" s="520">
        <v>1.2</v>
      </c>
      <c r="L15" s="520"/>
      <c r="M15" s="520"/>
      <c r="N15" s="824">
        <f>F15*H15*I15*J15*K15</f>
        <v>627.26</v>
      </c>
      <c r="O15" s="125"/>
    </row>
    <row r="16" spans="1:26" ht="70.900000000000006" customHeight="1" x14ac:dyDescent="0.25">
      <c r="B16" s="6"/>
      <c r="C16" s="518">
        <v>5</v>
      </c>
      <c r="D16" s="825" t="s">
        <v>978</v>
      </c>
      <c r="E16" s="517" t="s">
        <v>590</v>
      </c>
      <c r="F16" s="524">
        <v>1840</v>
      </c>
      <c r="G16" s="523" t="s">
        <v>591</v>
      </c>
      <c r="H16" s="525">
        <v>1.2</v>
      </c>
      <c r="I16" s="526">
        <v>1.08</v>
      </c>
      <c r="J16" s="526">
        <v>1.21</v>
      </c>
      <c r="K16" s="526"/>
      <c r="L16" s="527"/>
      <c r="M16" s="520"/>
      <c r="N16" s="974">
        <f>F16*H16*I16*J16</f>
        <v>2885.41</v>
      </c>
      <c r="O16" s="826"/>
    </row>
    <row r="17" spans="2:15" ht="22.5" customHeight="1" x14ac:dyDescent="0.25">
      <c r="B17" s="6"/>
      <c r="C17" s="528"/>
      <c r="D17" s="529" t="s">
        <v>31</v>
      </c>
      <c r="E17" s="529"/>
      <c r="F17" s="530"/>
      <c r="G17" s="531"/>
      <c r="H17" s="531"/>
      <c r="I17" s="531"/>
      <c r="J17" s="531"/>
      <c r="K17" s="531"/>
      <c r="L17" s="531"/>
      <c r="M17" s="531"/>
      <c r="N17" s="827">
        <f>SUM(N12:N16)</f>
        <v>20818.89</v>
      </c>
      <c r="O17" s="125"/>
    </row>
    <row r="18" spans="2:15" ht="27" customHeight="1" x14ac:dyDescent="0.25">
      <c r="B18" s="6"/>
      <c r="C18" s="528"/>
      <c r="D18" s="532" t="s">
        <v>964</v>
      </c>
      <c r="E18" s="529"/>
      <c r="F18" s="530"/>
      <c r="G18" s="533" t="s">
        <v>592</v>
      </c>
      <c r="H18" s="534">
        <f>N17</f>
        <v>20818.89</v>
      </c>
      <c r="I18" s="535">
        <v>0.25</v>
      </c>
      <c r="J18" s="531"/>
      <c r="K18" s="531"/>
      <c r="L18" s="531"/>
      <c r="M18" s="531"/>
      <c r="N18" s="827">
        <f>H18*I18</f>
        <v>5204.72</v>
      </c>
      <c r="O18" s="125"/>
    </row>
    <row r="19" spans="2:15" ht="27" customHeight="1" x14ac:dyDescent="0.25">
      <c r="B19" s="6"/>
      <c r="C19" s="528"/>
      <c r="D19" s="532" t="s">
        <v>960</v>
      </c>
      <c r="E19" s="529"/>
      <c r="F19" s="530"/>
      <c r="G19" s="533" t="s">
        <v>965</v>
      </c>
      <c r="H19" s="534">
        <f>N17+N18</f>
        <v>26023.61</v>
      </c>
      <c r="I19" s="535">
        <v>0.4</v>
      </c>
      <c r="J19" s="531"/>
      <c r="K19" s="531"/>
      <c r="L19" s="531"/>
      <c r="M19" s="531"/>
      <c r="N19" s="827">
        <f>H19*I19</f>
        <v>10409.44</v>
      </c>
      <c r="O19" s="125"/>
    </row>
    <row r="20" spans="2:15" ht="21.75" customHeight="1" x14ac:dyDescent="0.25">
      <c r="B20" s="6"/>
      <c r="C20" s="536"/>
      <c r="D20" s="529" t="s">
        <v>31</v>
      </c>
      <c r="E20" s="529"/>
      <c r="F20" s="530"/>
      <c r="G20" s="531"/>
      <c r="H20" s="531"/>
      <c r="I20" s="531"/>
      <c r="J20" s="531"/>
      <c r="K20" s="531"/>
      <c r="L20" s="531"/>
      <c r="M20" s="531"/>
      <c r="N20" s="827">
        <f>SUM(N17:N19)</f>
        <v>36433.050000000003</v>
      </c>
      <c r="O20" s="125"/>
    </row>
    <row r="21" spans="2:15" x14ac:dyDescent="0.25">
      <c r="B21" s="6"/>
      <c r="C21" s="1318" t="s">
        <v>544</v>
      </c>
      <c r="D21" s="1318"/>
      <c r="E21" s="1318"/>
      <c r="F21" s="1318"/>
      <c r="G21" s="1318"/>
      <c r="H21" s="1318"/>
      <c r="I21" s="1318"/>
      <c r="J21" s="1318"/>
      <c r="K21" s="1318"/>
      <c r="L21" s="1318"/>
      <c r="M21" s="1318"/>
      <c r="N21" s="1319"/>
      <c r="O21" s="125"/>
    </row>
    <row r="22" spans="2:15" ht="81" customHeight="1" x14ac:dyDescent="0.25">
      <c r="B22" s="6"/>
      <c r="C22" s="536">
        <v>6</v>
      </c>
      <c r="D22" s="532" t="s">
        <v>593</v>
      </c>
      <c r="E22" s="533" t="s">
        <v>594</v>
      </c>
      <c r="F22" s="537">
        <v>320</v>
      </c>
      <c r="G22" s="531" t="s">
        <v>595</v>
      </c>
      <c r="H22" s="538">
        <v>13</v>
      </c>
      <c r="I22" s="531">
        <v>1.08</v>
      </c>
      <c r="J22" s="531">
        <v>1.21</v>
      </c>
      <c r="K22" s="531">
        <v>1.1499999999999999</v>
      </c>
      <c r="L22" s="531"/>
      <c r="M22" s="531"/>
      <c r="N22" s="828">
        <f>F22*H22*J22*I22*K22</f>
        <v>6251.73</v>
      </c>
      <c r="O22" s="125"/>
    </row>
    <row r="23" spans="2:15" ht="101.25" customHeight="1" x14ac:dyDescent="0.25">
      <c r="B23" s="6"/>
      <c r="C23" s="536">
        <v>7</v>
      </c>
      <c r="D23" s="532" t="s">
        <v>596</v>
      </c>
      <c r="E23" s="533" t="s">
        <v>597</v>
      </c>
      <c r="F23" s="537">
        <v>10</v>
      </c>
      <c r="G23" s="531" t="s">
        <v>598</v>
      </c>
      <c r="H23" s="538">
        <v>43</v>
      </c>
      <c r="I23" s="531">
        <v>1.08</v>
      </c>
      <c r="J23" s="531">
        <v>1.21</v>
      </c>
      <c r="K23" s="531">
        <v>1.1499999999999999</v>
      </c>
      <c r="L23" s="539"/>
      <c r="M23" s="531"/>
      <c r="N23" s="828">
        <f>F23*H23*I23*J23*K23</f>
        <v>646.21</v>
      </c>
      <c r="O23" s="125"/>
    </row>
    <row r="24" spans="2:15" ht="36" x14ac:dyDescent="0.25">
      <c r="B24" s="6"/>
      <c r="C24" s="536">
        <v>8</v>
      </c>
      <c r="D24" s="829" t="s">
        <v>599</v>
      </c>
      <c r="E24" s="533" t="s">
        <v>600</v>
      </c>
      <c r="F24" s="830">
        <v>1</v>
      </c>
      <c r="G24" s="831" t="s">
        <v>601</v>
      </c>
      <c r="H24" s="538">
        <v>700</v>
      </c>
      <c r="I24" s="531">
        <v>1.1499999999999999</v>
      </c>
      <c r="J24" s="531"/>
      <c r="K24" s="832"/>
      <c r="L24" s="832"/>
      <c r="M24" s="553"/>
      <c r="N24" s="828">
        <f>H24*F24*I24</f>
        <v>805</v>
      </c>
      <c r="O24" s="833"/>
    </row>
    <row r="25" spans="2:15" ht="50.25" customHeight="1" x14ac:dyDescent="0.25">
      <c r="B25" s="6"/>
      <c r="C25" s="536">
        <v>9</v>
      </c>
      <c r="D25" s="523" t="s">
        <v>602</v>
      </c>
      <c r="E25" s="517" t="s">
        <v>563</v>
      </c>
      <c r="F25" s="541">
        <f>N22+N23</f>
        <v>6897.94</v>
      </c>
      <c r="G25" s="540" t="s">
        <v>603</v>
      </c>
      <c r="H25" s="521" t="s">
        <v>604</v>
      </c>
      <c r="I25" s="544">
        <v>1.2</v>
      </c>
      <c r="J25" s="520">
        <v>1.1499999999999999</v>
      </c>
      <c r="K25" s="751"/>
      <c r="L25" s="751"/>
      <c r="M25" s="751"/>
      <c r="N25" s="834">
        <f>1*(1000+F25*0.1)*I25*J25</f>
        <v>2331.92</v>
      </c>
      <c r="O25" s="125"/>
    </row>
    <row r="26" spans="2:15" ht="12.75" customHeight="1" x14ac:dyDescent="0.25">
      <c r="B26" s="6"/>
      <c r="C26" s="545"/>
      <c r="D26" s="546" t="s">
        <v>565</v>
      </c>
      <c r="E26" s="517"/>
      <c r="F26" s="547"/>
      <c r="G26" s="525"/>
      <c r="H26" s="522"/>
      <c r="I26" s="542"/>
      <c r="J26" s="542"/>
      <c r="K26" s="542"/>
      <c r="L26" s="542"/>
      <c r="M26" s="543"/>
      <c r="N26" s="835">
        <f>SUM(N22:N25)</f>
        <v>10034.86</v>
      </c>
      <c r="O26" s="125"/>
    </row>
    <row r="27" spans="2:15" x14ac:dyDescent="0.25">
      <c r="B27" s="6"/>
      <c r="C27" s="1318" t="s">
        <v>566</v>
      </c>
      <c r="D27" s="1318"/>
      <c r="E27" s="1318"/>
      <c r="F27" s="1318"/>
      <c r="G27" s="1318"/>
      <c r="H27" s="1318"/>
      <c r="I27" s="1318"/>
      <c r="J27" s="1318"/>
      <c r="K27" s="1318"/>
      <c r="L27" s="1318"/>
      <c r="M27" s="1318"/>
      <c r="N27" s="1319"/>
      <c r="O27" s="125"/>
    </row>
    <row r="28" spans="2:15" ht="48" customHeight="1" x14ac:dyDescent="0.25">
      <c r="B28" s="6"/>
      <c r="C28" s="518">
        <v>10</v>
      </c>
      <c r="D28" s="523" t="s">
        <v>605</v>
      </c>
      <c r="E28" s="517"/>
      <c r="F28" s="541">
        <f>N20</f>
        <v>36433.050000000003</v>
      </c>
      <c r="G28" s="548" t="s">
        <v>606</v>
      </c>
      <c r="H28" s="549">
        <v>0.04</v>
      </c>
      <c r="I28" s="517">
        <v>1.25</v>
      </c>
      <c r="J28" s="550"/>
      <c r="K28" s="550"/>
      <c r="L28" s="550"/>
      <c r="M28" s="543"/>
      <c r="N28" s="834">
        <f>F28*H28*I28</f>
        <v>1821.65</v>
      </c>
      <c r="O28" s="125"/>
    </row>
    <row r="29" spans="2:15" ht="37.15" customHeight="1" x14ac:dyDescent="0.25">
      <c r="B29" s="6"/>
      <c r="C29" s="536">
        <v>11</v>
      </c>
      <c r="D29" s="764" t="s">
        <v>607</v>
      </c>
      <c r="E29" s="533"/>
      <c r="F29" s="538">
        <f>N20+N28</f>
        <v>38254.699999999997</v>
      </c>
      <c r="G29" s="551" t="s">
        <v>608</v>
      </c>
      <c r="H29" s="549">
        <v>0.26</v>
      </c>
      <c r="I29" s="544">
        <v>1.4</v>
      </c>
      <c r="J29" s="552"/>
      <c r="K29" s="552"/>
      <c r="L29" s="552"/>
      <c r="M29" s="553"/>
      <c r="N29" s="828">
        <f>F29*H29*I29</f>
        <v>13924.71</v>
      </c>
      <c r="O29" s="125"/>
    </row>
    <row r="30" spans="2:15" ht="21" customHeight="1" x14ac:dyDescent="0.25">
      <c r="B30" s="501"/>
      <c r="C30" s="518">
        <v>12</v>
      </c>
      <c r="D30" s="523" t="s">
        <v>609</v>
      </c>
      <c r="E30" s="517"/>
      <c r="F30" s="541">
        <f>N20+N28</f>
        <v>38254.699999999997</v>
      </c>
      <c r="G30" s="548" t="s">
        <v>610</v>
      </c>
      <c r="H30" s="554">
        <v>0.06</v>
      </c>
      <c r="I30" s="544"/>
      <c r="J30" s="550"/>
      <c r="K30" s="550"/>
      <c r="L30" s="550"/>
      <c r="M30" s="543"/>
      <c r="N30" s="834">
        <f>F30*H30</f>
        <v>2295.2800000000002</v>
      </c>
      <c r="O30" s="125"/>
    </row>
    <row r="31" spans="2:15" ht="24" customHeight="1" x14ac:dyDescent="0.25">
      <c r="B31" s="6"/>
      <c r="C31" s="536">
        <v>13</v>
      </c>
      <c r="D31" s="523" t="s">
        <v>611</v>
      </c>
      <c r="E31" s="517"/>
      <c r="F31" s="541">
        <f>F29</f>
        <v>38254.699999999997</v>
      </c>
      <c r="G31" s="548" t="s">
        <v>610</v>
      </c>
      <c r="H31" s="554">
        <v>0.05</v>
      </c>
      <c r="I31" s="555"/>
      <c r="J31" s="550"/>
      <c r="K31" s="550"/>
      <c r="L31" s="550"/>
      <c r="M31" s="543"/>
      <c r="N31" s="834">
        <f>F31*H31</f>
        <v>1912.74</v>
      </c>
      <c r="O31" s="125"/>
    </row>
    <row r="32" spans="2:15" ht="72" x14ac:dyDescent="0.25">
      <c r="B32" s="6"/>
      <c r="C32" s="536">
        <v>14</v>
      </c>
      <c r="D32" s="523" t="s">
        <v>612</v>
      </c>
      <c r="E32" s="517"/>
      <c r="F32" s="541">
        <f>N20+N26+N28</f>
        <v>48289.56</v>
      </c>
      <c r="G32" s="548" t="s">
        <v>613</v>
      </c>
      <c r="H32" s="554">
        <v>0.05</v>
      </c>
      <c r="I32" s="555"/>
      <c r="J32" s="550"/>
      <c r="K32" s="550"/>
      <c r="L32" s="550"/>
      <c r="M32" s="543"/>
      <c r="N32" s="834">
        <f>F32*H32</f>
        <v>2414.48</v>
      </c>
      <c r="O32" s="125"/>
    </row>
    <row r="33" spans="2:27" ht="21.75" customHeight="1" x14ac:dyDescent="0.25">
      <c r="B33" s="6"/>
      <c r="C33" s="528"/>
      <c r="D33" s="752" t="s">
        <v>42</v>
      </c>
      <c r="E33" s="536"/>
      <c r="F33" s="556"/>
      <c r="G33" s="557"/>
      <c r="H33" s="558"/>
      <c r="I33" s="559"/>
      <c r="J33" s="560"/>
      <c r="K33" s="560"/>
      <c r="L33" s="560"/>
      <c r="M33" s="561"/>
      <c r="N33" s="836">
        <f>SUM(N28:N32)</f>
        <v>22368.86</v>
      </c>
      <c r="O33" s="125"/>
    </row>
    <row r="34" spans="2:27" ht="21.75" customHeight="1" x14ac:dyDescent="0.25">
      <c r="B34" s="6"/>
      <c r="C34" s="562"/>
      <c r="D34" s="563" t="s">
        <v>572</v>
      </c>
      <c r="E34" s="563"/>
      <c r="F34" s="564"/>
      <c r="G34" s="565"/>
      <c r="H34" s="565"/>
      <c r="I34" s="565"/>
      <c r="J34" s="565"/>
      <c r="K34" s="565"/>
      <c r="L34" s="565"/>
      <c r="M34" s="566"/>
      <c r="N34" s="836">
        <f>N20+N26+N33</f>
        <v>68836.77</v>
      </c>
      <c r="O34" s="125"/>
    </row>
    <row r="35" spans="2:27" x14ac:dyDescent="0.25">
      <c r="B35" s="6"/>
      <c r="C35" s="837"/>
      <c r="D35" s="1309" t="s">
        <v>614</v>
      </c>
      <c r="E35" s="1309"/>
      <c r="F35" s="1309"/>
      <c r="G35" s="1309"/>
      <c r="H35" s="1309"/>
      <c r="I35" s="838"/>
      <c r="J35" s="838"/>
      <c r="K35" s="838"/>
      <c r="L35" s="838"/>
      <c r="M35" s="839">
        <v>52.94</v>
      </c>
      <c r="N35" s="840">
        <f>N34*M35</f>
        <v>3644218.6</v>
      </c>
      <c r="O35" s="125"/>
    </row>
    <row r="36" spans="2:27" x14ac:dyDescent="0.25">
      <c r="B36" s="6"/>
      <c r="C36" s="841"/>
      <c r="D36" s="842" t="s">
        <v>574</v>
      </c>
      <c r="E36" s="843"/>
      <c r="F36" s="844"/>
      <c r="G36" s="845"/>
      <c r="H36" s="845"/>
      <c r="I36" s="845"/>
      <c r="J36" s="845"/>
      <c r="K36" s="845"/>
      <c r="L36" s="845"/>
      <c r="M36" s="846"/>
      <c r="N36" s="840">
        <f>N35*0.2</f>
        <v>728843.72</v>
      </c>
      <c r="O36" s="125"/>
    </row>
    <row r="37" spans="2:27" x14ac:dyDescent="0.25">
      <c r="B37" s="6"/>
      <c r="C37" s="841"/>
      <c r="D37" s="842" t="s">
        <v>615</v>
      </c>
      <c r="E37" s="843"/>
      <c r="F37" s="844"/>
      <c r="G37" s="845"/>
      <c r="H37" s="845"/>
      <c r="I37" s="845"/>
      <c r="J37" s="845"/>
      <c r="K37" s="845"/>
      <c r="L37" s="845"/>
      <c r="M37" s="846"/>
      <c r="N37" s="840">
        <f>N35+N36</f>
        <v>4373062.32</v>
      </c>
      <c r="O37" s="125"/>
    </row>
    <row r="38" spans="2:27" x14ac:dyDescent="0.25">
      <c r="B38" s="567"/>
      <c r="C38" s="6"/>
      <c r="D38" s="6"/>
      <c r="E38" s="56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</sheetData>
  <mergeCells count="20">
    <mergeCell ref="N7:N8"/>
    <mergeCell ref="C10:N10"/>
    <mergeCell ref="C11:N11"/>
    <mergeCell ref="C21:N21"/>
    <mergeCell ref="C27:N27"/>
    <mergeCell ref="D35:H35"/>
    <mergeCell ref="B5:D5"/>
    <mergeCell ref="E5:M5"/>
    <mergeCell ref="C7:C8"/>
    <mergeCell ref="D7:D8"/>
    <mergeCell ref="E7:E8"/>
    <mergeCell ref="F7:F8"/>
    <mergeCell ref="G7:G8"/>
    <mergeCell ref="H7:M7"/>
    <mergeCell ref="A1:N1"/>
    <mergeCell ref="B2:M2"/>
    <mergeCell ref="R2:V2"/>
    <mergeCell ref="B3:M3"/>
    <mergeCell ref="B4:D4"/>
    <mergeCell ref="E4:M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A16" zoomScaleNormal="115" zoomScaleSheetLayoutView="100" workbookViewId="0">
      <selection activeCell="A3" sqref="A3:J3"/>
    </sheetView>
  </sheetViews>
  <sheetFormatPr defaultRowHeight="15" x14ac:dyDescent="0.25"/>
  <cols>
    <col min="1" max="1" width="4.5703125" style="89" customWidth="1"/>
    <col min="2" max="2" width="38.42578125" style="89" customWidth="1"/>
    <col min="3" max="3" width="13.42578125" style="89" customWidth="1"/>
    <col min="4" max="4" width="16.7109375" style="89" customWidth="1"/>
    <col min="5" max="5" width="22" style="89" customWidth="1"/>
    <col min="6" max="6" width="10.5703125" style="89" customWidth="1"/>
    <col min="7" max="7" width="7.5703125" style="89" customWidth="1"/>
    <col min="8" max="8" width="8.7109375" style="89" customWidth="1"/>
    <col min="9" max="9" width="8.28515625" style="89" customWidth="1"/>
    <col min="10" max="10" width="19" style="89" customWidth="1"/>
    <col min="11" max="11" width="26.7109375" style="89" customWidth="1"/>
    <col min="12" max="16384" width="9.140625" style="89"/>
  </cols>
  <sheetData>
    <row r="1" spans="1:12" ht="15.75" x14ac:dyDescent="0.25">
      <c r="A1" s="568"/>
      <c r="B1" s="568"/>
      <c r="C1" s="568"/>
      <c r="D1" s="1321" t="s">
        <v>996</v>
      </c>
      <c r="E1" s="1321"/>
      <c r="F1" s="757"/>
      <c r="G1" s="757"/>
      <c r="H1" s="757"/>
      <c r="I1" s="568"/>
      <c r="J1" s="568"/>
      <c r="K1" s="726" t="s">
        <v>970</v>
      </c>
    </row>
    <row r="2" spans="1:12" x14ac:dyDescent="0.25">
      <c r="A2" s="1322" t="s">
        <v>616</v>
      </c>
      <c r="B2" s="1322"/>
      <c r="C2" s="1322"/>
      <c r="D2" s="1322"/>
      <c r="E2" s="1322"/>
      <c r="F2" s="1322"/>
      <c r="G2" s="1322"/>
      <c r="H2" s="1322"/>
      <c r="I2" s="1322"/>
      <c r="J2" s="1322"/>
      <c r="K2" s="726"/>
    </row>
    <row r="3" spans="1:12" ht="15" customHeight="1" x14ac:dyDescent="0.25">
      <c r="A3" s="1305" t="s">
        <v>468</v>
      </c>
      <c r="B3" s="1305"/>
      <c r="C3" s="1305"/>
      <c r="D3" s="1305"/>
      <c r="E3" s="1305"/>
      <c r="F3" s="1305"/>
      <c r="G3" s="1305"/>
      <c r="H3" s="1305"/>
      <c r="I3" s="1305"/>
      <c r="J3" s="1305"/>
      <c r="K3" s="975"/>
      <c r="L3" s="975"/>
    </row>
    <row r="4" spans="1:12" x14ac:dyDescent="0.25">
      <c r="A4" s="1323" t="s">
        <v>617</v>
      </c>
      <c r="B4" s="1323"/>
      <c r="C4" s="1323"/>
      <c r="D4" s="1323"/>
      <c r="E4" s="1323"/>
      <c r="F4" s="1323"/>
      <c r="G4" s="1323"/>
      <c r="H4" s="1323"/>
      <c r="I4" s="1323"/>
      <c r="J4" s="1323"/>
      <c r="K4" s="726"/>
    </row>
    <row r="5" spans="1:12" x14ac:dyDescent="0.25">
      <c r="A5" s="1320" t="s">
        <v>255</v>
      </c>
      <c r="B5" s="1320"/>
      <c r="C5" s="1320" t="s">
        <v>402</v>
      </c>
      <c r="D5" s="1320"/>
      <c r="E5" s="1320"/>
      <c r="F5" s="1320"/>
      <c r="G5" s="1320"/>
      <c r="H5" s="1320"/>
      <c r="I5" s="1320"/>
      <c r="J5" s="1320"/>
      <c r="K5" s="726"/>
    </row>
    <row r="6" spans="1:12" x14ac:dyDescent="0.25">
      <c r="A6" s="1324" t="s">
        <v>618</v>
      </c>
      <c r="B6" s="1325"/>
      <c r="C6" s="1325"/>
      <c r="D6" s="1325"/>
      <c r="E6" s="1325"/>
      <c r="F6" s="1325"/>
      <c r="G6" s="1325"/>
      <c r="H6" s="1325"/>
      <c r="I6" s="1325"/>
      <c r="J6" s="1325"/>
      <c r="K6" s="726"/>
    </row>
    <row r="7" spans="1:12" x14ac:dyDescent="0.25">
      <c r="A7" s="1326" t="s">
        <v>2</v>
      </c>
      <c r="B7" s="1326" t="s">
        <v>35</v>
      </c>
      <c r="C7" s="1326" t="s">
        <v>36</v>
      </c>
      <c r="D7" s="1326" t="s">
        <v>20</v>
      </c>
      <c r="E7" s="1326" t="s">
        <v>21</v>
      </c>
      <c r="F7" s="1324" t="s">
        <v>22</v>
      </c>
      <c r="G7" s="1325"/>
      <c r="H7" s="1325"/>
      <c r="I7" s="1328"/>
      <c r="J7" s="1329" t="s">
        <v>619</v>
      </c>
      <c r="K7" s="726"/>
    </row>
    <row r="8" spans="1:12" x14ac:dyDescent="0.25">
      <c r="A8" s="1327"/>
      <c r="B8" s="1327"/>
      <c r="C8" s="1327"/>
      <c r="D8" s="1327"/>
      <c r="E8" s="1327"/>
      <c r="F8" s="47" t="s">
        <v>24</v>
      </c>
      <c r="G8" s="47" t="s">
        <v>620</v>
      </c>
      <c r="H8" s="47" t="s">
        <v>620</v>
      </c>
      <c r="I8" s="47" t="s">
        <v>621</v>
      </c>
      <c r="J8" s="1330"/>
      <c r="K8" s="726"/>
    </row>
    <row r="9" spans="1:12" x14ac:dyDescent="0.2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1324">
        <v>6</v>
      </c>
      <c r="G9" s="1325"/>
      <c r="H9" s="1325"/>
      <c r="I9" s="1328"/>
      <c r="J9" s="753">
        <v>7</v>
      </c>
      <c r="K9" s="726"/>
    </row>
    <row r="10" spans="1:12" x14ac:dyDescent="0.25">
      <c r="A10" s="1331" t="s">
        <v>30</v>
      </c>
      <c r="B10" s="1332"/>
      <c r="C10" s="1332"/>
      <c r="D10" s="1332"/>
      <c r="E10" s="1332"/>
      <c r="F10" s="1332"/>
      <c r="G10" s="1332"/>
      <c r="H10" s="1332"/>
      <c r="I10" s="1332"/>
      <c r="J10" s="1332"/>
      <c r="K10" s="726"/>
    </row>
    <row r="11" spans="1:12" ht="25.5" x14ac:dyDescent="0.25">
      <c r="A11" s="465">
        <v>2</v>
      </c>
      <c r="B11" s="444" t="s">
        <v>622</v>
      </c>
      <c r="C11" s="47" t="s">
        <v>472</v>
      </c>
      <c r="D11" s="47">
        <v>6.3</v>
      </c>
      <c r="E11" s="47" t="s">
        <v>623</v>
      </c>
      <c r="F11" s="47">
        <v>24</v>
      </c>
      <c r="G11" s="47"/>
      <c r="H11" s="47"/>
      <c r="I11" s="47">
        <f t="shared" ref="I11:I12" si="0">D11</f>
        <v>6.3</v>
      </c>
      <c r="J11" s="847">
        <f>I11*F11</f>
        <v>151.19999999999999</v>
      </c>
      <c r="K11" s="726"/>
    </row>
    <row r="12" spans="1:12" x14ac:dyDescent="0.25">
      <c r="A12" s="465">
        <v>8</v>
      </c>
      <c r="B12" s="444" t="s">
        <v>624</v>
      </c>
      <c r="C12" s="47" t="s">
        <v>625</v>
      </c>
      <c r="D12" s="47">
        <v>15</v>
      </c>
      <c r="E12" s="570" t="s">
        <v>626</v>
      </c>
      <c r="F12" s="47">
        <v>7</v>
      </c>
      <c r="G12" s="47"/>
      <c r="H12" s="47"/>
      <c r="I12" s="47">
        <f t="shared" si="0"/>
        <v>15</v>
      </c>
      <c r="J12" s="847">
        <f t="shared" ref="J12" si="1">I12*F12</f>
        <v>105</v>
      </c>
      <c r="K12" s="726"/>
    </row>
    <row r="13" spans="1:12" ht="38.25" customHeight="1" x14ac:dyDescent="0.25">
      <c r="A13" s="465"/>
      <c r="B13" s="465" t="s">
        <v>966</v>
      </c>
      <c r="C13" s="756"/>
      <c r="D13" s="756"/>
      <c r="E13" s="754"/>
      <c r="F13" s="754"/>
      <c r="G13" s="754">
        <v>1.25</v>
      </c>
      <c r="H13" s="754">
        <v>1.4</v>
      </c>
      <c r="I13" s="754"/>
      <c r="J13" s="848">
        <f>SUM(J11:J12)*G13*H13</f>
        <v>448.35</v>
      </c>
      <c r="K13" s="726"/>
    </row>
    <row r="14" spans="1:12" x14ac:dyDescent="0.25">
      <c r="A14" s="1331" t="s">
        <v>627</v>
      </c>
      <c r="B14" s="1332"/>
      <c r="C14" s="1332"/>
      <c r="D14" s="1332"/>
      <c r="E14" s="1332"/>
      <c r="F14" s="1332"/>
      <c r="G14" s="1332"/>
      <c r="H14" s="1332"/>
      <c r="I14" s="1332"/>
      <c r="J14" s="1332"/>
      <c r="K14" s="726"/>
    </row>
    <row r="15" spans="1:12" ht="25.5" x14ac:dyDescent="0.25">
      <c r="A15" s="465">
        <v>10</v>
      </c>
      <c r="B15" s="444" t="s">
        <v>622</v>
      </c>
      <c r="C15" s="47" t="s">
        <v>472</v>
      </c>
      <c r="D15" s="47">
        <f>D11</f>
        <v>6.3</v>
      </c>
      <c r="E15" s="47" t="s">
        <v>623</v>
      </c>
      <c r="F15" s="47">
        <v>8</v>
      </c>
      <c r="G15" s="47"/>
      <c r="H15" s="47"/>
      <c r="I15" s="47">
        <f t="shared" ref="I15:I21" si="2">D15</f>
        <v>6.3</v>
      </c>
      <c r="J15" s="847">
        <f>I15*F15</f>
        <v>50.4</v>
      </c>
      <c r="K15" s="726"/>
    </row>
    <row r="16" spans="1:12" ht="38.25" x14ac:dyDescent="0.25">
      <c r="A16" s="465">
        <v>13</v>
      </c>
      <c r="B16" s="444" t="s">
        <v>628</v>
      </c>
      <c r="C16" s="47" t="s">
        <v>629</v>
      </c>
      <c r="D16" s="47">
        <v>1</v>
      </c>
      <c r="E16" s="47" t="s">
        <v>630</v>
      </c>
      <c r="F16" s="47">
        <v>105</v>
      </c>
      <c r="G16" s="47"/>
      <c r="H16" s="47"/>
      <c r="I16" s="47">
        <f t="shared" si="2"/>
        <v>1</v>
      </c>
      <c r="J16" s="847">
        <f t="shared" ref="J16:J17" si="3">I16*F16</f>
        <v>105</v>
      </c>
      <c r="K16" s="726"/>
    </row>
    <row r="17" spans="1:11" ht="38.25" x14ac:dyDescent="0.25">
      <c r="A17" s="465">
        <v>14</v>
      </c>
      <c r="B17" s="444" t="s">
        <v>631</v>
      </c>
      <c r="C17" s="47" t="s">
        <v>632</v>
      </c>
      <c r="D17" s="47">
        <v>1</v>
      </c>
      <c r="E17" s="47" t="s">
        <v>633</v>
      </c>
      <c r="F17" s="47">
        <v>61</v>
      </c>
      <c r="G17" s="47"/>
      <c r="H17" s="47"/>
      <c r="I17" s="47">
        <f t="shared" si="2"/>
        <v>1</v>
      </c>
      <c r="J17" s="847">
        <f t="shared" si="3"/>
        <v>61</v>
      </c>
      <c r="K17" s="726"/>
    </row>
    <row r="18" spans="1:11" ht="63.75" x14ac:dyDescent="0.25">
      <c r="A18" s="465">
        <v>24</v>
      </c>
      <c r="B18" s="444" t="s">
        <v>634</v>
      </c>
      <c r="C18" s="47" t="s">
        <v>635</v>
      </c>
      <c r="D18" s="47">
        <v>2</v>
      </c>
      <c r="E18" s="47" t="s">
        <v>636</v>
      </c>
      <c r="F18" s="47">
        <v>90</v>
      </c>
      <c r="G18" s="47"/>
      <c r="H18" s="47"/>
      <c r="I18" s="47">
        <f t="shared" si="2"/>
        <v>2</v>
      </c>
      <c r="J18" s="847">
        <f>I18*F18</f>
        <v>180</v>
      </c>
      <c r="K18" s="726"/>
    </row>
    <row r="19" spans="1:11" x14ac:dyDescent="0.25">
      <c r="A19" s="465">
        <v>25</v>
      </c>
      <c r="B19" s="444" t="s">
        <v>637</v>
      </c>
      <c r="C19" s="47" t="s">
        <v>638</v>
      </c>
      <c r="D19" s="47">
        <v>1</v>
      </c>
      <c r="E19" s="47" t="s">
        <v>639</v>
      </c>
      <c r="F19" s="47">
        <v>116</v>
      </c>
      <c r="G19" s="47"/>
      <c r="H19" s="47"/>
      <c r="I19" s="47">
        <f t="shared" si="2"/>
        <v>1</v>
      </c>
      <c r="J19" s="847">
        <f>I19*F19</f>
        <v>116</v>
      </c>
      <c r="K19" s="726"/>
    </row>
    <row r="20" spans="1:11" x14ac:dyDescent="0.25">
      <c r="A20" s="465">
        <v>26</v>
      </c>
      <c r="B20" s="444" t="s">
        <v>640</v>
      </c>
      <c r="C20" s="47" t="s">
        <v>638</v>
      </c>
      <c r="D20" s="47">
        <v>1</v>
      </c>
      <c r="E20" s="47" t="s">
        <v>641</v>
      </c>
      <c r="F20" s="47">
        <v>49</v>
      </c>
      <c r="G20" s="47"/>
      <c r="H20" s="47"/>
      <c r="I20" s="47">
        <f t="shared" si="2"/>
        <v>1</v>
      </c>
      <c r="J20" s="847">
        <f>I20*F20</f>
        <v>49</v>
      </c>
      <c r="K20" s="726"/>
    </row>
    <row r="21" spans="1:11" ht="38.25" x14ac:dyDescent="0.25">
      <c r="A21" s="465">
        <v>27</v>
      </c>
      <c r="B21" s="444" t="s">
        <v>642</v>
      </c>
      <c r="C21" s="47" t="s">
        <v>643</v>
      </c>
      <c r="D21" s="47">
        <v>1</v>
      </c>
      <c r="E21" s="47" t="s">
        <v>644</v>
      </c>
      <c r="F21" s="47">
        <v>201</v>
      </c>
      <c r="G21" s="47"/>
      <c r="H21" s="47"/>
      <c r="I21" s="47">
        <f t="shared" si="2"/>
        <v>1</v>
      </c>
      <c r="J21" s="847">
        <f>I21*F21</f>
        <v>201</v>
      </c>
      <c r="K21" s="726"/>
    </row>
    <row r="22" spans="1:11" ht="25.5" x14ac:dyDescent="0.25">
      <c r="A22" s="465">
        <v>28</v>
      </c>
      <c r="B22" s="444" t="s">
        <v>645</v>
      </c>
      <c r="C22" s="47" t="s">
        <v>600</v>
      </c>
      <c r="D22" s="569">
        <f>SUM(J15:J21)</f>
        <v>762.4</v>
      </c>
      <c r="E22" s="570" t="s">
        <v>646</v>
      </c>
      <c r="F22" s="47">
        <v>450</v>
      </c>
      <c r="G22" s="47"/>
      <c r="H22" s="47"/>
      <c r="I22" s="47">
        <v>1</v>
      </c>
      <c r="J22" s="847">
        <f>I22*F22</f>
        <v>450</v>
      </c>
      <c r="K22" s="726"/>
    </row>
    <row r="23" spans="1:11" ht="25.5" x14ac:dyDescent="0.25">
      <c r="A23" s="465">
        <v>29</v>
      </c>
      <c r="B23" s="444" t="s">
        <v>647</v>
      </c>
      <c r="C23" s="47" t="s">
        <v>563</v>
      </c>
      <c r="D23" s="569">
        <f>SUM(J15:J22)</f>
        <v>1212.4000000000001</v>
      </c>
      <c r="E23" s="570" t="s">
        <v>648</v>
      </c>
      <c r="F23" s="571">
        <v>0.7</v>
      </c>
      <c r="G23" s="47">
        <v>1.25</v>
      </c>
      <c r="H23" s="47"/>
      <c r="I23" s="47">
        <v>1</v>
      </c>
      <c r="J23" s="849">
        <f>SUM(J15:J22)*F23*G23</f>
        <v>1060.8499999999999</v>
      </c>
      <c r="K23" s="726"/>
    </row>
    <row r="24" spans="1:11" x14ac:dyDescent="0.25">
      <c r="A24" s="47"/>
      <c r="B24" s="465" t="s">
        <v>649</v>
      </c>
      <c r="C24" s="465"/>
      <c r="D24" s="465"/>
      <c r="E24" s="47"/>
      <c r="F24" s="47"/>
      <c r="G24" s="47"/>
      <c r="H24" s="47"/>
      <c r="I24" s="47"/>
      <c r="J24" s="850">
        <f>SUM(J15:J23)</f>
        <v>2273.25</v>
      </c>
      <c r="K24" s="726"/>
    </row>
    <row r="25" spans="1:11" x14ac:dyDescent="0.25">
      <c r="A25" s="1331" t="s">
        <v>650</v>
      </c>
      <c r="B25" s="1332"/>
      <c r="C25" s="1332"/>
      <c r="D25" s="1332"/>
      <c r="E25" s="1332"/>
      <c r="F25" s="1332"/>
      <c r="G25" s="1332"/>
      <c r="H25" s="1332"/>
      <c r="I25" s="1332"/>
      <c r="J25" s="1332"/>
      <c r="K25" s="726"/>
    </row>
    <row r="26" spans="1:11" ht="25.5" x14ac:dyDescent="0.25">
      <c r="A26" s="465">
        <v>30</v>
      </c>
      <c r="B26" s="40" t="s">
        <v>651</v>
      </c>
      <c r="C26" s="47" t="s">
        <v>652</v>
      </c>
      <c r="D26" s="572">
        <v>8.7499999999999994E-2</v>
      </c>
      <c r="E26" s="47" t="s">
        <v>653</v>
      </c>
      <c r="F26" s="42">
        <f>J13</f>
        <v>448.35</v>
      </c>
      <c r="G26" s="573"/>
      <c r="H26" s="47"/>
      <c r="I26" s="572">
        <f t="shared" ref="I26:I28" si="4">D26</f>
        <v>8.7499999999999994E-2</v>
      </c>
      <c r="J26" s="847">
        <f>F26*I26</f>
        <v>39.229999999999997</v>
      </c>
      <c r="K26" s="726"/>
    </row>
    <row r="27" spans="1:11" ht="38.25" x14ac:dyDescent="0.25">
      <c r="A27" s="465">
        <v>31</v>
      </c>
      <c r="B27" s="851" t="s">
        <v>979</v>
      </c>
      <c r="C27" s="47" t="s">
        <v>652</v>
      </c>
      <c r="D27" s="574">
        <v>0.36399999999999999</v>
      </c>
      <c r="E27" s="47" t="s">
        <v>655</v>
      </c>
      <c r="F27" s="42">
        <f>F26+J26</f>
        <v>487.58</v>
      </c>
      <c r="G27" s="573"/>
      <c r="H27" s="47"/>
      <c r="I27" s="574">
        <f t="shared" si="4"/>
        <v>0.36399999999999999</v>
      </c>
      <c r="J27" s="847">
        <f>F27*I27</f>
        <v>177.48</v>
      </c>
      <c r="K27" s="852"/>
    </row>
    <row r="28" spans="1:11" x14ac:dyDescent="0.25">
      <c r="A28" s="465">
        <v>32</v>
      </c>
      <c r="B28" s="444" t="s">
        <v>656</v>
      </c>
      <c r="C28" s="47" t="s">
        <v>652</v>
      </c>
      <c r="D28" s="575">
        <v>0.06</v>
      </c>
      <c r="E28" s="47" t="s">
        <v>657</v>
      </c>
      <c r="F28" s="42">
        <f>F26+J26</f>
        <v>487.58</v>
      </c>
      <c r="G28" s="576">
        <v>2.5</v>
      </c>
      <c r="H28" s="47"/>
      <c r="I28" s="575">
        <f t="shared" si="4"/>
        <v>0.06</v>
      </c>
      <c r="J28" s="847">
        <f>F28*I28*G28</f>
        <v>73.14</v>
      </c>
      <c r="K28" s="726"/>
    </row>
    <row r="29" spans="1:11" x14ac:dyDescent="0.25">
      <c r="A29" s="465"/>
      <c r="B29" s="465" t="s">
        <v>658</v>
      </c>
      <c r="C29" s="47"/>
      <c r="D29" s="577"/>
      <c r="E29" s="433"/>
      <c r="F29" s="578"/>
      <c r="G29" s="578"/>
      <c r="H29" s="578"/>
      <c r="I29" s="575"/>
      <c r="J29" s="848">
        <f>SUM(J26:J28)</f>
        <v>289.85000000000002</v>
      </c>
      <c r="K29" s="726"/>
    </row>
    <row r="30" spans="1:11" x14ac:dyDescent="0.25">
      <c r="A30" s="47"/>
      <c r="B30" s="41" t="s">
        <v>659</v>
      </c>
      <c r="C30" s="465"/>
      <c r="D30" s="465"/>
      <c r="E30" s="47"/>
      <c r="F30" s="47"/>
      <c r="G30" s="47"/>
      <c r="H30" s="47"/>
      <c r="I30" s="579"/>
      <c r="J30" s="848">
        <f>J13+J24+J29</f>
        <v>3011.45</v>
      </c>
      <c r="K30" s="726"/>
    </row>
    <row r="31" spans="1:11" x14ac:dyDescent="0.25">
      <c r="A31" s="47"/>
      <c r="B31" s="742" t="s">
        <v>660</v>
      </c>
      <c r="C31" s="756"/>
      <c r="D31" s="756"/>
      <c r="E31" s="754"/>
      <c r="F31" s="755"/>
      <c r="G31" s="755"/>
      <c r="H31" s="47"/>
      <c r="I31" s="580">
        <v>0.1</v>
      </c>
      <c r="J31" s="848">
        <f>J30*I31</f>
        <v>301.14999999999998</v>
      </c>
      <c r="K31" s="726"/>
    </row>
    <row r="32" spans="1:11" x14ac:dyDescent="0.25">
      <c r="A32" s="853"/>
      <c r="B32" s="1333" t="s">
        <v>661</v>
      </c>
      <c r="C32" s="1334"/>
      <c r="D32" s="1334"/>
      <c r="E32" s="1334"/>
      <c r="F32" s="1335"/>
      <c r="G32" s="854"/>
      <c r="H32" s="853"/>
      <c r="I32" s="855">
        <v>52.94</v>
      </c>
      <c r="J32" s="856">
        <f>(J30+J31)*I32</f>
        <v>175369.04</v>
      </c>
      <c r="K32" s="726"/>
    </row>
    <row r="33" spans="1:11" x14ac:dyDescent="0.25">
      <c r="A33" s="853"/>
      <c r="B33" s="857" t="s">
        <v>465</v>
      </c>
      <c r="C33" s="858"/>
      <c r="D33" s="858"/>
      <c r="E33" s="858"/>
      <c r="F33" s="858"/>
      <c r="G33" s="858"/>
      <c r="H33" s="858"/>
      <c r="I33" s="858"/>
      <c r="J33" s="856">
        <f>J32*0.2</f>
        <v>35073.81</v>
      </c>
      <c r="K33" s="726"/>
    </row>
    <row r="34" spans="1:11" x14ac:dyDescent="0.25">
      <c r="A34" s="853"/>
      <c r="B34" s="857" t="s">
        <v>662</v>
      </c>
      <c r="C34" s="858"/>
      <c r="D34" s="858"/>
      <c r="E34" s="858"/>
      <c r="F34" s="858"/>
      <c r="G34" s="858"/>
      <c r="H34" s="858"/>
      <c r="I34" s="858"/>
      <c r="J34" s="856">
        <f>J33+J32</f>
        <v>210442.85</v>
      </c>
      <c r="K34" s="726"/>
    </row>
  </sheetData>
  <mergeCells count="20">
    <mergeCell ref="F9:I9"/>
    <mergeCell ref="A10:J10"/>
    <mergeCell ref="A14:J14"/>
    <mergeCell ref="A25:J25"/>
    <mergeCell ref="B32:F32"/>
    <mergeCell ref="A6:J6"/>
    <mergeCell ref="A7:A8"/>
    <mergeCell ref="B7:B8"/>
    <mergeCell ref="C7:C8"/>
    <mergeCell ref="D7:D8"/>
    <mergeCell ref="E7:E8"/>
    <mergeCell ref="F7:I7"/>
    <mergeCell ref="J7:J8"/>
    <mergeCell ref="A5:B5"/>
    <mergeCell ref="C5:J5"/>
    <mergeCell ref="D1:E1"/>
    <mergeCell ref="A2:J2"/>
    <mergeCell ref="A3:J3"/>
    <mergeCell ref="A4:B4"/>
    <mergeCell ref="C4:J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31" zoomScale="88" zoomScaleNormal="88" workbookViewId="0">
      <selection activeCell="N19" sqref="N19"/>
    </sheetView>
  </sheetViews>
  <sheetFormatPr defaultRowHeight="15" x14ac:dyDescent="0.25"/>
  <cols>
    <col min="1" max="1" width="9.140625" style="859"/>
    <col min="2" max="2" width="39.85546875" style="859" customWidth="1"/>
    <col min="3" max="3" width="19.140625" style="859" customWidth="1"/>
    <col min="4" max="4" width="11" style="859" customWidth="1"/>
    <col min="5" max="8" width="9.140625" style="859"/>
    <col min="9" max="9" width="11.5703125" style="859" customWidth="1"/>
    <col min="10" max="10" width="18.42578125" style="859" customWidth="1"/>
    <col min="11" max="257" width="9.140625" style="859"/>
    <col min="258" max="258" width="39.85546875" style="859" customWidth="1"/>
    <col min="259" max="259" width="19.140625" style="859" customWidth="1"/>
    <col min="260" max="260" width="11" style="859" customWidth="1"/>
    <col min="261" max="264" width="9.140625" style="859"/>
    <col min="265" max="265" width="11.5703125" style="859" customWidth="1"/>
    <col min="266" max="266" width="18.42578125" style="859" customWidth="1"/>
    <col min="267" max="513" width="9.140625" style="859"/>
    <col min="514" max="514" width="39.85546875" style="859" customWidth="1"/>
    <col min="515" max="515" width="19.140625" style="859" customWidth="1"/>
    <col min="516" max="516" width="11" style="859" customWidth="1"/>
    <col min="517" max="520" width="9.140625" style="859"/>
    <col min="521" max="521" width="11.5703125" style="859" customWidth="1"/>
    <col min="522" max="522" width="18.42578125" style="859" customWidth="1"/>
    <col min="523" max="769" width="9.140625" style="859"/>
    <col min="770" max="770" width="39.85546875" style="859" customWidth="1"/>
    <col min="771" max="771" width="19.140625" style="859" customWidth="1"/>
    <col min="772" max="772" width="11" style="859" customWidth="1"/>
    <col min="773" max="776" width="9.140625" style="859"/>
    <col min="777" max="777" width="11.5703125" style="859" customWidth="1"/>
    <col min="778" max="778" width="18.42578125" style="859" customWidth="1"/>
    <col min="779" max="1025" width="9.140625" style="859"/>
    <col min="1026" max="1026" width="39.85546875" style="859" customWidth="1"/>
    <col min="1027" max="1027" width="19.140625" style="859" customWidth="1"/>
    <col min="1028" max="1028" width="11" style="859" customWidth="1"/>
    <col min="1029" max="1032" width="9.140625" style="859"/>
    <col min="1033" max="1033" width="11.5703125" style="859" customWidth="1"/>
    <col min="1034" max="1034" width="18.42578125" style="859" customWidth="1"/>
    <col min="1035" max="1281" width="9.140625" style="859"/>
    <col min="1282" max="1282" width="39.85546875" style="859" customWidth="1"/>
    <col min="1283" max="1283" width="19.140625" style="859" customWidth="1"/>
    <col min="1284" max="1284" width="11" style="859" customWidth="1"/>
    <col min="1285" max="1288" width="9.140625" style="859"/>
    <col min="1289" max="1289" width="11.5703125" style="859" customWidth="1"/>
    <col min="1290" max="1290" width="18.42578125" style="859" customWidth="1"/>
    <col min="1291" max="1537" width="9.140625" style="859"/>
    <col min="1538" max="1538" width="39.85546875" style="859" customWidth="1"/>
    <col min="1539" max="1539" width="19.140625" style="859" customWidth="1"/>
    <col min="1540" max="1540" width="11" style="859" customWidth="1"/>
    <col min="1541" max="1544" width="9.140625" style="859"/>
    <col min="1545" max="1545" width="11.5703125" style="859" customWidth="1"/>
    <col min="1546" max="1546" width="18.42578125" style="859" customWidth="1"/>
    <col min="1547" max="1793" width="9.140625" style="859"/>
    <col min="1794" max="1794" width="39.85546875" style="859" customWidth="1"/>
    <col min="1795" max="1795" width="19.140625" style="859" customWidth="1"/>
    <col min="1796" max="1796" width="11" style="859" customWidth="1"/>
    <col min="1797" max="1800" width="9.140625" style="859"/>
    <col min="1801" max="1801" width="11.5703125" style="859" customWidth="1"/>
    <col min="1802" max="1802" width="18.42578125" style="859" customWidth="1"/>
    <col min="1803" max="2049" width="9.140625" style="859"/>
    <col min="2050" max="2050" width="39.85546875" style="859" customWidth="1"/>
    <col min="2051" max="2051" width="19.140625" style="859" customWidth="1"/>
    <col min="2052" max="2052" width="11" style="859" customWidth="1"/>
    <col min="2053" max="2056" width="9.140625" style="859"/>
    <col min="2057" max="2057" width="11.5703125" style="859" customWidth="1"/>
    <col min="2058" max="2058" width="18.42578125" style="859" customWidth="1"/>
    <col min="2059" max="2305" width="9.140625" style="859"/>
    <col min="2306" max="2306" width="39.85546875" style="859" customWidth="1"/>
    <col min="2307" max="2307" width="19.140625" style="859" customWidth="1"/>
    <col min="2308" max="2308" width="11" style="859" customWidth="1"/>
    <col min="2309" max="2312" width="9.140625" style="859"/>
    <col min="2313" max="2313" width="11.5703125" style="859" customWidth="1"/>
    <col min="2314" max="2314" width="18.42578125" style="859" customWidth="1"/>
    <col min="2315" max="2561" width="9.140625" style="859"/>
    <col min="2562" max="2562" width="39.85546875" style="859" customWidth="1"/>
    <col min="2563" max="2563" width="19.140625" style="859" customWidth="1"/>
    <col min="2564" max="2564" width="11" style="859" customWidth="1"/>
    <col min="2565" max="2568" width="9.140625" style="859"/>
    <col min="2569" max="2569" width="11.5703125" style="859" customWidth="1"/>
    <col min="2570" max="2570" width="18.42578125" style="859" customWidth="1"/>
    <col min="2571" max="2817" width="9.140625" style="859"/>
    <col min="2818" max="2818" width="39.85546875" style="859" customWidth="1"/>
    <col min="2819" max="2819" width="19.140625" style="859" customWidth="1"/>
    <col min="2820" max="2820" width="11" style="859" customWidth="1"/>
    <col min="2821" max="2824" width="9.140625" style="859"/>
    <col min="2825" max="2825" width="11.5703125" style="859" customWidth="1"/>
    <col min="2826" max="2826" width="18.42578125" style="859" customWidth="1"/>
    <col min="2827" max="3073" width="9.140625" style="859"/>
    <col min="3074" max="3074" width="39.85546875" style="859" customWidth="1"/>
    <col min="3075" max="3075" width="19.140625" style="859" customWidth="1"/>
    <col min="3076" max="3076" width="11" style="859" customWidth="1"/>
    <col min="3077" max="3080" width="9.140625" style="859"/>
    <col min="3081" max="3081" width="11.5703125" style="859" customWidth="1"/>
    <col min="3082" max="3082" width="18.42578125" style="859" customWidth="1"/>
    <col min="3083" max="3329" width="9.140625" style="859"/>
    <col min="3330" max="3330" width="39.85546875" style="859" customWidth="1"/>
    <col min="3331" max="3331" width="19.140625" style="859" customWidth="1"/>
    <col min="3332" max="3332" width="11" style="859" customWidth="1"/>
    <col min="3333" max="3336" width="9.140625" style="859"/>
    <col min="3337" max="3337" width="11.5703125" style="859" customWidth="1"/>
    <col min="3338" max="3338" width="18.42578125" style="859" customWidth="1"/>
    <col min="3339" max="3585" width="9.140625" style="859"/>
    <col min="3586" max="3586" width="39.85546875" style="859" customWidth="1"/>
    <col min="3587" max="3587" width="19.140625" style="859" customWidth="1"/>
    <col min="3588" max="3588" width="11" style="859" customWidth="1"/>
    <col min="3589" max="3592" width="9.140625" style="859"/>
    <col min="3593" max="3593" width="11.5703125" style="859" customWidth="1"/>
    <col min="3594" max="3594" width="18.42578125" style="859" customWidth="1"/>
    <col min="3595" max="3841" width="9.140625" style="859"/>
    <col min="3842" max="3842" width="39.85546875" style="859" customWidth="1"/>
    <col min="3843" max="3843" width="19.140625" style="859" customWidth="1"/>
    <col min="3844" max="3844" width="11" style="859" customWidth="1"/>
    <col min="3845" max="3848" width="9.140625" style="859"/>
    <col min="3849" max="3849" width="11.5703125" style="859" customWidth="1"/>
    <col min="3850" max="3850" width="18.42578125" style="859" customWidth="1"/>
    <col min="3851" max="4097" width="9.140625" style="859"/>
    <col min="4098" max="4098" width="39.85546875" style="859" customWidth="1"/>
    <col min="4099" max="4099" width="19.140625" style="859" customWidth="1"/>
    <col min="4100" max="4100" width="11" style="859" customWidth="1"/>
    <col min="4101" max="4104" width="9.140625" style="859"/>
    <col min="4105" max="4105" width="11.5703125" style="859" customWidth="1"/>
    <col min="4106" max="4106" width="18.42578125" style="859" customWidth="1"/>
    <col min="4107" max="4353" width="9.140625" style="859"/>
    <col min="4354" max="4354" width="39.85546875" style="859" customWidth="1"/>
    <col min="4355" max="4355" width="19.140625" style="859" customWidth="1"/>
    <col min="4356" max="4356" width="11" style="859" customWidth="1"/>
    <col min="4357" max="4360" width="9.140625" style="859"/>
    <col min="4361" max="4361" width="11.5703125" style="859" customWidth="1"/>
    <col min="4362" max="4362" width="18.42578125" style="859" customWidth="1"/>
    <col min="4363" max="4609" width="9.140625" style="859"/>
    <col min="4610" max="4610" width="39.85546875" style="859" customWidth="1"/>
    <col min="4611" max="4611" width="19.140625" style="859" customWidth="1"/>
    <col min="4612" max="4612" width="11" style="859" customWidth="1"/>
    <col min="4613" max="4616" width="9.140625" style="859"/>
    <col min="4617" max="4617" width="11.5703125" style="859" customWidth="1"/>
    <col min="4618" max="4618" width="18.42578125" style="859" customWidth="1"/>
    <col min="4619" max="4865" width="9.140625" style="859"/>
    <col min="4866" max="4866" width="39.85546875" style="859" customWidth="1"/>
    <col min="4867" max="4867" width="19.140625" style="859" customWidth="1"/>
    <col min="4868" max="4868" width="11" style="859" customWidth="1"/>
    <col min="4869" max="4872" width="9.140625" style="859"/>
    <col min="4873" max="4873" width="11.5703125" style="859" customWidth="1"/>
    <col min="4874" max="4874" width="18.42578125" style="859" customWidth="1"/>
    <col min="4875" max="5121" width="9.140625" style="859"/>
    <col min="5122" max="5122" width="39.85546875" style="859" customWidth="1"/>
    <col min="5123" max="5123" width="19.140625" style="859" customWidth="1"/>
    <col min="5124" max="5124" width="11" style="859" customWidth="1"/>
    <col min="5125" max="5128" width="9.140625" style="859"/>
    <col min="5129" max="5129" width="11.5703125" style="859" customWidth="1"/>
    <col min="5130" max="5130" width="18.42578125" style="859" customWidth="1"/>
    <col min="5131" max="5377" width="9.140625" style="859"/>
    <col min="5378" max="5378" width="39.85546875" style="859" customWidth="1"/>
    <col min="5379" max="5379" width="19.140625" style="859" customWidth="1"/>
    <col min="5380" max="5380" width="11" style="859" customWidth="1"/>
    <col min="5381" max="5384" width="9.140625" style="859"/>
    <col min="5385" max="5385" width="11.5703125" style="859" customWidth="1"/>
    <col min="5386" max="5386" width="18.42578125" style="859" customWidth="1"/>
    <col min="5387" max="5633" width="9.140625" style="859"/>
    <col min="5634" max="5634" width="39.85546875" style="859" customWidth="1"/>
    <col min="5635" max="5635" width="19.140625" style="859" customWidth="1"/>
    <col min="5636" max="5636" width="11" style="859" customWidth="1"/>
    <col min="5637" max="5640" width="9.140625" style="859"/>
    <col min="5641" max="5641" width="11.5703125" style="859" customWidth="1"/>
    <col min="5642" max="5642" width="18.42578125" style="859" customWidth="1"/>
    <col min="5643" max="5889" width="9.140625" style="859"/>
    <col min="5890" max="5890" width="39.85546875" style="859" customWidth="1"/>
    <col min="5891" max="5891" width="19.140625" style="859" customWidth="1"/>
    <col min="5892" max="5892" width="11" style="859" customWidth="1"/>
    <col min="5893" max="5896" width="9.140625" style="859"/>
    <col min="5897" max="5897" width="11.5703125" style="859" customWidth="1"/>
    <col min="5898" max="5898" width="18.42578125" style="859" customWidth="1"/>
    <col min="5899" max="6145" width="9.140625" style="859"/>
    <col min="6146" max="6146" width="39.85546875" style="859" customWidth="1"/>
    <col min="6147" max="6147" width="19.140625" style="859" customWidth="1"/>
    <col min="6148" max="6148" width="11" style="859" customWidth="1"/>
    <col min="6149" max="6152" width="9.140625" style="859"/>
    <col min="6153" max="6153" width="11.5703125" style="859" customWidth="1"/>
    <col min="6154" max="6154" width="18.42578125" style="859" customWidth="1"/>
    <col min="6155" max="6401" width="9.140625" style="859"/>
    <col min="6402" max="6402" width="39.85546875" style="859" customWidth="1"/>
    <col min="6403" max="6403" width="19.140625" style="859" customWidth="1"/>
    <col min="6404" max="6404" width="11" style="859" customWidth="1"/>
    <col min="6405" max="6408" width="9.140625" style="859"/>
    <col min="6409" max="6409" width="11.5703125" style="859" customWidth="1"/>
    <col min="6410" max="6410" width="18.42578125" style="859" customWidth="1"/>
    <col min="6411" max="6657" width="9.140625" style="859"/>
    <col min="6658" max="6658" width="39.85546875" style="859" customWidth="1"/>
    <col min="6659" max="6659" width="19.140625" style="859" customWidth="1"/>
    <col min="6660" max="6660" width="11" style="859" customWidth="1"/>
    <col min="6661" max="6664" width="9.140625" style="859"/>
    <col min="6665" max="6665" width="11.5703125" style="859" customWidth="1"/>
    <col min="6666" max="6666" width="18.42578125" style="859" customWidth="1"/>
    <col min="6667" max="6913" width="9.140625" style="859"/>
    <col min="6914" max="6914" width="39.85546875" style="859" customWidth="1"/>
    <col min="6915" max="6915" width="19.140625" style="859" customWidth="1"/>
    <col min="6916" max="6916" width="11" style="859" customWidth="1"/>
    <col min="6917" max="6920" width="9.140625" style="859"/>
    <col min="6921" max="6921" width="11.5703125" style="859" customWidth="1"/>
    <col min="6922" max="6922" width="18.42578125" style="859" customWidth="1"/>
    <col min="6923" max="7169" width="9.140625" style="859"/>
    <col min="7170" max="7170" width="39.85546875" style="859" customWidth="1"/>
    <col min="7171" max="7171" width="19.140625" style="859" customWidth="1"/>
    <col min="7172" max="7172" width="11" style="859" customWidth="1"/>
    <col min="7173" max="7176" width="9.140625" style="859"/>
    <col min="7177" max="7177" width="11.5703125" style="859" customWidth="1"/>
    <col min="7178" max="7178" width="18.42578125" style="859" customWidth="1"/>
    <col min="7179" max="7425" width="9.140625" style="859"/>
    <col min="7426" max="7426" width="39.85546875" style="859" customWidth="1"/>
    <col min="7427" max="7427" width="19.140625" style="859" customWidth="1"/>
    <col min="7428" max="7428" width="11" style="859" customWidth="1"/>
    <col min="7429" max="7432" width="9.140625" style="859"/>
    <col min="7433" max="7433" width="11.5703125" style="859" customWidth="1"/>
    <col min="7434" max="7434" width="18.42578125" style="859" customWidth="1"/>
    <col min="7435" max="7681" width="9.140625" style="859"/>
    <col min="7682" max="7682" width="39.85546875" style="859" customWidth="1"/>
    <col min="7683" max="7683" width="19.140625" style="859" customWidth="1"/>
    <col min="7684" max="7684" width="11" style="859" customWidth="1"/>
    <col min="7685" max="7688" width="9.140625" style="859"/>
    <col min="7689" max="7689" width="11.5703125" style="859" customWidth="1"/>
    <col min="7690" max="7690" width="18.42578125" style="859" customWidth="1"/>
    <col min="7691" max="7937" width="9.140625" style="859"/>
    <col min="7938" max="7938" width="39.85546875" style="859" customWidth="1"/>
    <col min="7939" max="7939" width="19.140625" style="859" customWidth="1"/>
    <col min="7940" max="7940" width="11" style="859" customWidth="1"/>
    <col min="7941" max="7944" width="9.140625" style="859"/>
    <col min="7945" max="7945" width="11.5703125" style="859" customWidth="1"/>
    <col min="7946" max="7946" width="18.42578125" style="859" customWidth="1"/>
    <col min="7947" max="8193" width="9.140625" style="859"/>
    <col min="8194" max="8194" width="39.85546875" style="859" customWidth="1"/>
    <col min="8195" max="8195" width="19.140625" style="859" customWidth="1"/>
    <col min="8196" max="8196" width="11" style="859" customWidth="1"/>
    <col min="8197" max="8200" width="9.140625" style="859"/>
    <col min="8201" max="8201" width="11.5703125" style="859" customWidth="1"/>
    <col min="8202" max="8202" width="18.42578125" style="859" customWidth="1"/>
    <col min="8203" max="8449" width="9.140625" style="859"/>
    <col min="8450" max="8450" width="39.85546875" style="859" customWidth="1"/>
    <col min="8451" max="8451" width="19.140625" style="859" customWidth="1"/>
    <col min="8452" max="8452" width="11" style="859" customWidth="1"/>
    <col min="8453" max="8456" width="9.140625" style="859"/>
    <col min="8457" max="8457" width="11.5703125" style="859" customWidth="1"/>
    <col min="8458" max="8458" width="18.42578125" style="859" customWidth="1"/>
    <col min="8459" max="8705" width="9.140625" style="859"/>
    <col min="8706" max="8706" width="39.85546875" style="859" customWidth="1"/>
    <col min="8707" max="8707" width="19.140625" style="859" customWidth="1"/>
    <col min="8708" max="8708" width="11" style="859" customWidth="1"/>
    <col min="8709" max="8712" width="9.140625" style="859"/>
    <col min="8713" max="8713" width="11.5703125" style="859" customWidth="1"/>
    <col min="8714" max="8714" width="18.42578125" style="859" customWidth="1"/>
    <col min="8715" max="8961" width="9.140625" style="859"/>
    <col min="8962" max="8962" width="39.85546875" style="859" customWidth="1"/>
    <col min="8963" max="8963" width="19.140625" style="859" customWidth="1"/>
    <col min="8964" max="8964" width="11" style="859" customWidth="1"/>
    <col min="8965" max="8968" width="9.140625" style="859"/>
    <col min="8969" max="8969" width="11.5703125" style="859" customWidth="1"/>
    <col min="8970" max="8970" width="18.42578125" style="859" customWidth="1"/>
    <col min="8971" max="9217" width="9.140625" style="859"/>
    <col min="9218" max="9218" width="39.85546875" style="859" customWidth="1"/>
    <col min="9219" max="9219" width="19.140625" style="859" customWidth="1"/>
    <col min="9220" max="9220" width="11" style="859" customWidth="1"/>
    <col min="9221" max="9224" width="9.140625" style="859"/>
    <col min="9225" max="9225" width="11.5703125" style="859" customWidth="1"/>
    <col min="9226" max="9226" width="18.42578125" style="859" customWidth="1"/>
    <col min="9227" max="9473" width="9.140625" style="859"/>
    <col min="9474" max="9474" width="39.85546875" style="859" customWidth="1"/>
    <col min="9475" max="9475" width="19.140625" style="859" customWidth="1"/>
    <col min="9476" max="9476" width="11" style="859" customWidth="1"/>
    <col min="9477" max="9480" width="9.140625" style="859"/>
    <col min="9481" max="9481" width="11.5703125" style="859" customWidth="1"/>
    <col min="9482" max="9482" width="18.42578125" style="859" customWidth="1"/>
    <col min="9483" max="9729" width="9.140625" style="859"/>
    <col min="9730" max="9730" width="39.85546875" style="859" customWidth="1"/>
    <col min="9731" max="9731" width="19.140625" style="859" customWidth="1"/>
    <col min="9732" max="9732" width="11" style="859" customWidth="1"/>
    <col min="9733" max="9736" width="9.140625" style="859"/>
    <col min="9737" max="9737" width="11.5703125" style="859" customWidth="1"/>
    <col min="9738" max="9738" width="18.42578125" style="859" customWidth="1"/>
    <col min="9739" max="9985" width="9.140625" style="859"/>
    <col min="9986" max="9986" width="39.85546875" style="859" customWidth="1"/>
    <col min="9987" max="9987" width="19.140625" style="859" customWidth="1"/>
    <col min="9988" max="9988" width="11" style="859" customWidth="1"/>
    <col min="9989" max="9992" width="9.140625" style="859"/>
    <col min="9993" max="9993" width="11.5703125" style="859" customWidth="1"/>
    <col min="9994" max="9994" width="18.42578125" style="859" customWidth="1"/>
    <col min="9995" max="10241" width="9.140625" style="859"/>
    <col min="10242" max="10242" width="39.85546875" style="859" customWidth="1"/>
    <col min="10243" max="10243" width="19.140625" style="859" customWidth="1"/>
    <col min="10244" max="10244" width="11" style="859" customWidth="1"/>
    <col min="10245" max="10248" width="9.140625" style="859"/>
    <col min="10249" max="10249" width="11.5703125" style="859" customWidth="1"/>
    <col min="10250" max="10250" width="18.42578125" style="859" customWidth="1"/>
    <col min="10251" max="10497" width="9.140625" style="859"/>
    <col min="10498" max="10498" width="39.85546875" style="859" customWidth="1"/>
    <col min="10499" max="10499" width="19.140625" style="859" customWidth="1"/>
    <col min="10500" max="10500" width="11" style="859" customWidth="1"/>
    <col min="10501" max="10504" width="9.140625" style="859"/>
    <col min="10505" max="10505" width="11.5703125" style="859" customWidth="1"/>
    <col min="10506" max="10506" width="18.42578125" style="859" customWidth="1"/>
    <col min="10507" max="10753" width="9.140625" style="859"/>
    <col min="10754" max="10754" width="39.85546875" style="859" customWidth="1"/>
    <col min="10755" max="10755" width="19.140625" style="859" customWidth="1"/>
    <col min="10756" max="10756" width="11" style="859" customWidth="1"/>
    <col min="10757" max="10760" width="9.140625" style="859"/>
    <col min="10761" max="10761" width="11.5703125" style="859" customWidth="1"/>
    <col min="10762" max="10762" width="18.42578125" style="859" customWidth="1"/>
    <col min="10763" max="11009" width="9.140625" style="859"/>
    <col min="11010" max="11010" width="39.85546875" style="859" customWidth="1"/>
    <col min="11011" max="11011" width="19.140625" style="859" customWidth="1"/>
    <col min="11012" max="11012" width="11" style="859" customWidth="1"/>
    <col min="11013" max="11016" width="9.140625" style="859"/>
    <col min="11017" max="11017" width="11.5703125" style="859" customWidth="1"/>
    <col min="11018" max="11018" width="18.42578125" style="859" customWidth="1"/>
    <col min="11019" max="11265" width="9.140625" style="859"/>
    <col min="11266" max="11266" width="39.85546875" style="859" customWidth="1"/>
    <col min="11267" max="11267" width="19.140625" style="859" customWidth="1"/>
    <col min="11268" max="11268" width="11" style="859" customWidth="1"/>
    <col min="11269" max="11272" width="9.140625" style="859"/>
    <col min="11273" max="11273" width="11.5703125" style="859" customWidth="1"/>
    <col min="11274" max="11274" width="18.42578125" style="859" customWidth="1"/>
    <col min="11275" max="11521" width="9.140625" style="859"/>
    <col min="11522" max="11522" width="39.85546875" style="859" customWidth="1"/>
    <col min="11523" max="11523" width="19.140625" style="859" customWidth="1"/>
    <col min="11524" max="11524" width="11" style="859" customWidth="1"/>
    <col min="11525" max="11528" width="9.140625" style="859"/>
    <col min="11529" max="11529" width="11.5703125" style="859" customWidth="1"/>
    <col min="11530" max="11530" width="18.42578125" style="859" customWidth="1"/>
    <col min="11531" max="11777" width="9.140625" style="859"/>
    <col min="11778" max="11778" width="39.85546875" style="859" customWidth="1"/>
    <col min="11779" max="11779" width="19.140625" style="859" customWidth="1"/>
    <col min="11780" max="11780" width="11" style="859" customWidth="1"/>
    <col min="11781" max="11784" width="9.140625" style="859"/>
    <col min="11785" max="11785" width="11.5703125" style="859" customWidth="1"/>
    <col min="11786" max="11786" width="18.42578125" style="859" customWidth="1"/>
    <col min="11787" max="12033" width="9.140625" style="859"/>
    <col min="12034" max="12034" width="39.85546875" style="859" customWidth="1"/>
    <col min="12035" max="12035" width="19.140625" style="859" customWidth="1"/>
    <col min="12036" max="12036" width="11" style="859" customWidth="1"/>
    <col min="12037" max="12040" width="9.140625" style="859"/>
    <col min="12041" max="12041" width="11.5703125" style="859" customWidth="1"/>
    <col min="12042" max="12042" width="18.42578125" style="859" customWidth="1"/>
    <col min="12043" max="12289" width="9.140625" style="859"/>
    <col min="12290" max="12290" width="39.85546875" style="859" customWidth="1"/>
    <col min="12291" max="12291" width="19.140625" style="859" customWidth="1"/>
    <col min="12292" max="12292" width="11" style="859" customWidth="1"/>
    <col min="12293" max="12296" width="9.140625" style="859"/>
    <col min="12297" max="12297" width="11.5703125" style="859" customWidth="1"/>
    <col min="12298" max="12298" width="18.42578125" style="859" customWidth="1"/>
    <col min="12299" max="12545" width="9.140625" style="859"/>
    <col min="12546" max="12546" width="39.85546875" style="859" customWidth="1"/>
    <col min="12547" max="12547" width="19.140625" style="859" customWidth="1"/>
    <col min="12548" max="12548" width="11" style="859" customWidth="1"/>
    <col min="12549" max="12552" width="9.140625" style="859"/>
    <col min="12553" max="12553" width="11.5703125" style="859" customWidth="1"/>
    <col min="12554" max="12554" width="18.42578125" style="859" customWidth="1"/>
    <col min="12555" max="12801" width="9.140625" style="859"/>
    <col min="12802" max="12802" width="39.85546875" style="859" customWidth="1"/>
    <col min="12803" max="12803" width="19.140625" style="859" customWidth="1"/>
    <col min="12804" max="12804" width="11" style="859" customWidth="1"/>
    <col min="12805" max="12808" width="9.140625" style="859"/>
    <col min="12809" max="12809" width="11.5703125" style="859" customWidth="1"/>
    <col min="12810" max="12810" width="18.42578125" style="859" customWidth="1"/>
    <col min="12811" max="13057" width="9.140625" style="859"/>
    <col min="13058" max="13058" width="39.85546875" style="859" customWidth="1"/>
    <col min="13059" max="13059" width="19.140625" style="859" customWidth="1"/>
    <col min="13060" max="13060" width="11" style="859" customWidth="1"/>
    <col min="13061" max="13064" width="9.140625" style="859"/>
    <col min="13065" max="13065" width="11.5703125" style="859" customWidth="1"/>
    <col min="13066" max="13066" width="18.42578125" style="859" customWidth="1"/>
    <col min="13067" max="13313" width="9.140625" style="859"/>
    <col min="13314" max="13314" width="39.85546875" style="859" customWidth="1"/>
    <col min="13315" max="13315" width="19.140625" style="859" customWidth="1"/>
    <col min="13316" max="13316" width="11" style="859" customWidth="1"/>
    <col min="13317" max="13320" width="9.140625" style="859"/>
    <col min="13321" max="13321" width="11.5703125" style="859" customWidth="1"/>
    <col min="13322" max="13322" width="18.42578125" style="859" customWidth="1"/>
    <col min="13323" max="13569" width="9.140625" style="859"/>
    <col min="13570" max="13570" width="39.85546875" style="859" customWidth="1"/>
    <col min="13571" max="13571" width="19.140625" style="859" customWidth="1"/>
    <col min="13572" max="13572" width="11" style="859" customWidth="1"/>
    <col min="13573" max="13576" width="9.140625" style="859"/>
    <col min="13577" max="13577" width="11.5703125" style="859" customWidth="1"/>
    <col min="13578" max="13578" width="18.42578125" style="859" customWidth="1"/>
    <col min="13579" max="13825" width="9.140625" style="859"/>
    <col min="13826" max="13826" width="39.85546875" style="859" customWidth="1"/>
    <col min="13827" max="13827" width="19.140625" style="859" customWidth="1"/>
    <col min="13828" max="13828" width="11" style="859" customWidth="1"/>
    <col min="13829" max="13832" width="9.140625" style="859"/>
    <col min="13833" max="13833" width="11.5703125" style="859" customWidth="1"/>
    <col min="13834" max="13834" width="18.42578125" style="859" customWidth="1"/>
    <col min="13835" max="14081" width="9.140625" style="859"/>
    <col min="14082" max="14082" width="39.85546875" style="859" customWidth="1"/>
    <col min="14083" max="14083" width="19.140625" style="859" customWidth="1"/>
    <col min="14084" max="14084" width="11" style="859" customWidth="1"/>
    <col min="14085" max="14088" width="9.140625" style="859"/>
    <col min="14089" max="14089" width="11.5703125" style="859" customWidth="1"/>
    <col min="14090" max="14090" width="18.42578125" style="859" customWidth="1"/>
    <col min="14091" max="14337" width="9.140625" style="859"/>
    <col min="14338" max="14338" width="39.85546875" style="859" customWidth="1"/>
    <col min="14339" max="14339" width="19.140625" style="859" customWidth="1"/>
    <col min="14340" max="14340" width="11" style="859" customWidth="1"/>
    <col min="14341" max="14344" width="9.140625" style="859"/>
    <col min="14345" max="14345" width="11.5703125" style="859" customWidth="1"/>
    <col min="14346" max="14346" width="18.42578125" style="859" customWidth="1"/>
    <col min="14347" max="14593" width="9.140625" style="859"/>
    <col min="14594" max="14594" width="39.85546875" style="859" customWidth="1"/>
    <col min="14595" max="14595" width="19.140625" style="859" customWidth="1"/>
    <col min="14596" max="14596" width="11" style="859" customWidth="1"/>
    <col min="14597" max="14600" width="9.140625" style="859"/>
    <col min="14601" max="14601" width="11.5703125" style="859" customWidth="1"/>
    <col min="14602" max="14602" width="18.42578125" style="859" customWidth="1"/>
    <col min="14603" max="14849" width="9.140625" style="859"/>
    <col min="14850" max="14850" width="39.85546875" style="859" customWidth="1"/>
    <col min="14851" max="14851" width="19.140625" style="859" customWidth="1"/>
    <col min="14852" max="14852" width="11" style="859" customWidth="1"/>
    <col min="14853" max="14856" width="9.140625" style="859"/>
    <col min="14857" max="14857" width="11.5703125" style="859" customWidth="1"/>
    <col min="14858" max="14858" width="18.42578125" style="859" customWidth="1"/>
    <col min="14859" max="15105" width="9.140625" style="859"/>
    <col min="15106" max="15106" width="39.85546875" style="859" customWidth="1"/>
    <col min="15107" max="15107" width="19.140625" style="859" customWidth="1"/>
    <col min="15108" max="15108" width="11" style="859" customWidth="1"/>
    <col min="15109" max="15112" width="9.140625" style="859"/>
    <col min="15113" max="15113" width="11.5703125" style="859" customWidth="1"/>
    <col min="15114" max="15114" width="18.42578125" style="859" customWidth="1"/>
    <col min="15115" max="15361" width="9.140625" style="859"/>
    <col min="15362" max="15362" width="39.85546875" style="859" customWidth="1"/>
    <col min="15363" max="15363" width="19.140625" style="859" customWidth="1"/>
    <col min="15364" max="15364" width="11" style="859" customWidth="1"/>
    <col min="15365" max="15368" width="9.140625" style="859"/>
    <col min="15369" max="15369" width="11.5703125" style="859" customWidth="1"/>
    <col min="15370" max="15370" width="18.42578125" style="859" customWidth="1"/>
    <col min="15371" max="15617" width="9.140625" style="859"/>
    <col min="15618" max="15618" width="39.85546875" style="859" customWidth="1"/>
    <col min="15619" max="15619" width="19.140625" style="859" customWidth="1"/>
    <col min="15620" max="15620" width="11" style="859" customWidth="1"/>
    <col min="15621" max="15624" width="9.140625" style="859"/>
    <col min="15625" max="15625" width="11.5703125" style="859" customWidth="1"/>
    <col min="15626" max="15626" width="18.42578125" style="859" customWidth="1"/>
    <col min="15627" max="15873" width="9.140625" style="859"/>
    <col min="15874" max="15874" width="39.85546875" style="859" customWidth="1"/>
    <col min="15875" max="15875" width="19.140625" style="859" customWidth="1"/>
    <col min="15876" max="15876" width="11" style="859" customWidth="1"/>
    <col min="15877" max="15880" width="9.140625" style="859"/>
    <col min="15881" max="15881" width="11.5703125" style="859" customWidth="1"/>
    <col min="15882" max="15882" width="18.42578125" style="859" customWidth="1"/>
    <col min="15883" max="16129" width="9.140625" style="859"/>
    <col min="16130" max="16130" width="39.85546875" style="859" customWidth="1"/>
    <col min="16131" max="16131" width="19.140625" style="859" customWidth="1"/>
    <col min="16132" max="16132" width="11" style="859" customWidth="1"/>
    <col min="16133" max="16136" width="9.140625" style="859"/>
    <col min="16137" max="16137" width="11.5703125" style="859" customWidth="1"/>
    <col min="16138" max="16138" width="18.42578125" style="859" customWidth="1"/>
    <col min="16139" max="16384" width="9.140625" style="859"/>
  </cols>
  <sheetData>
    <row r="1" spans="1:12" x14ac:dyDescent="0.25">
      <c r="A1" s="1339" t="s">
        <v>995</v>
      </c>
      <c r="B1" s="1339"/>
      <c r="C1" s="1339"/>
      <c r="D1" s="1339"/>
      <c r="E1" s="1339"/>
      <c r="F1" s="1339"/>
      <c r="G1" s="1339"/>
      <c r="H1" s="1339"/>
      <c r="I1" s="1339"/>
      <c r="J1" s="1339"/>
    </row>
    <row r="2" spans="1:12" ht="14.25" customHeight="1" x14ac:dyDescent="0.25">
      <c r="A2" s="1340" t="s">
        <v>663</v>
      </c>
      <c r="B2" s="1341"/>
      <c r="C2" s="1341"/>
      <c r="D2" s="1341"/>
      <c r="E2" s="1341"/>
      <c r="F2" s="1341"/>
      <c r="G2" s="1341"/>
      <c r="H2" s="1341"/>
      <c r="I2" s="1341"/>
      <c r="J2" s="1341"/>
    </row>
    <row r="3" spans="1:12" ht="33" customHeight="1" x14ac:dyDescent="0.25">
      <c r="A3" s="1351" t="s">
        <v>468</v>
      </c>
      <c r="B3" s="1351"/>
      <c r="C3" s="1351"/>
      <c r="D3" s="1351"/>
      <c r="E3" s="1351"/>
      <c r="F3" s="1351"/>
      <c r="G3" s="1351"/>
      <c r="H3" s="1351"/>
      <c r="I3" s="1351"/>
      <c r="J3" s="1351"/>
    </row>
    <row r="4" spans="1:12" ht="15.75" x14ac:dyDescent="0.25">
      <c r="A4" s="976" t="s">
        <v>664</v>
      </c>
      <c r="B4" s="976"/>
      <c r="C4" s="1352" t="s">
        <v>402</v>
      </c>
      <c r="D4" s="1353"/>
      <c r="E4" s="1353"/>
      <c r="F4" s="1353"/>
      <c r="G4" s="1353"/>
      <c r="H4" s="1353"/>
      <c r="I4" s="1353"/>
      <c r="J4" s="1354"/>
      <c r="K4" s="1342"/>
    </row>
    <row r="5" spans="1:12" ht="15.75" x14ac:dyDescent="0.25">
      <c r="A5" s="1343" t="s">
        <v>665</v>
      </c>
      <c r="B5" s="1343"/>
      <c r="C5" s="1343"/>
      <c r="D5" s="1343"/>
      <c r="E5" s="1343"/>
      <c r="F5" s="1343"/>
      <c r="G5" s="1343"/>
      <c r="H5" s="1343"/>
      <c r="I5" s="1343"/>
      <c r="J5" s="1343"/>
      <c r="K5" s="1342"/>
    </row>
    <row r="6" spans="1:12" ht="15.75" x14ac:dyDescent="0.25">
      <c r="A6" s="581"/>
      <c r="B6" s="581"/>
      <c r="C6" s="581"/>
      <c r="D6" s="581"/>
      <c r="E6" s="581"/>
      <c r="F6" s="581"/>
      <c r="G6" s="581"/>
      <c r="H6" s="581"/>
    </row>
    <row r="7" spans="1:12" ht="25.5" x14ac:dyDescent="0.25">
      <c r="A7" s="860" t="s">
        <v>256</v>
      </c>
      <c r="B7" s="860" t="s">
        <v>209</v>
      </c>
      <c r="C7" s="860" t="s">
        <v>666</v>
      </c>
      <c r="D7" s="860" t="s">
        <v>667</v>
      </c>
      <c r="E7" s="860" t="s">
        <v>668</v>
      </c>
      <c r="F7" s="860" t="s">
        <v>669</v>
      </c>
      <c r="G7" s="860" t="s">
        <v>670</v>
      </c>
      <c r="H7" s="860" t="s">
        <v>670</v>
      </c>
      <c r="I7" s="860" t="s">
        <v>670</v>
      </c>
      <c r="J7" s="860" t="s">
        <v>671</v>
      </c>
    </row>
    <row r="8" spans="1:12" x14ac:dyDescent="0.25">
      <c r="A8" s="1344" t="s">
        <v>663</v>
      </c>
      <c r="B8" s="1344"/>
      <c r="C8" s="1344"/>
      <c r="D8" s="1344"/>
      <c r="E8" s="1344"/>
      <c r="F8" s="1344"/>
      <c r="G8" s="1344"/>
      <c r="H8" s="1344"/>
      <c r="I8" s="1344"/>
      <c r="J8" s="1344"/>
    </row>
    <row r="9" spans="1:12" ht="24.75" customHeight="1" x14ac:dyDescent="0.25">
      <c r="A9" s="1344" t="s">
        <v>672</v>
      </c>
      <c r="B9" s="1344"/>
      <c r="C9" s="1344"/>
      <c r="D9" s="1344"/>
      <c r="E9" s="1344"/>
      <c r="F9" s="1344"/>
      <c r="G9" s="1344"/>
      <c r="H9" s="1344"/>
      <c r="I9" s="1344"/>
      <c r="J9" s="1344"/>
    </row>
    <row r="10" spans="1:12" x14ac:dyDescent="0.25">
      <c r="A10" s="861"/>
      <c r="B10" s="1345" t="s">
        <v>673</v>
      </c>
      <c r="C10" s="1346"/>
      <c r="D10" s="1346"/>
      <c r="E10" s="1346"/>
      <c r="F10" s="1346"/>
      <c r="G10" s="1346"/>
      <c r="H10" s="1346"/>
      <c r="I10" s="1346"/>
      <c r="J10" s="1347"/>
    </row>
    <row r="11" spans="1:12" ht="33.6" customHeight="1" x14ac:dyDescent="0.25">
      <c r="A11" s="862">
        <v>1</v>
      </c>
      <c r="B11" s="863" t="s">
        <v>674</v>
      </c>
      <c r="C11" s="862" t="s">
        <v>675</v>
      </c>
      <c r="D11" s="862" t="s">
        <v>472</v>
      </c>
      <c r="E11" s="864">
        <v>1</v>
      </c>
      <c r="F11" s="860">
        <v>42</v>
      </c>
      <c r="G11" s="864">
        <v>1</v>
      </c>
      <c r="H11" s="864">
        <v>1</v>
      </c>
      <c r="I11" s="864">
        <v>1</v>
      </c>
      <c r="J11" s="865">
        <f>E11*F11*G11*H11*I11</f>
        <v>42</v>
      </c>
      <c r="K11" s="866"/>
      <c r="L11" s="867"/>
    </row>
    <row r="12" spans="1:12" ht="33.6" customHeight="1" x14ac:dyDescent="0.25">
      <c r="A12" s="862">
        <v>2</v>
      </c>
      <c r="B12" s="863" t="s">
        <v>676</v>
      </c>
      <c r="C12" s="862" t="s">
        <v>677</v>
      </c>
      <c r="D12" s="862" t="s">
        <v>472</v>
      </c>
      <c r="E12" s="864">
        <v>6.3</v>
      </c>
      <c r="F12" s="860">
        <v>24</v>
      </c>
      <c r="G12" s="864">
        <v>1</v>
      </c>
      <c r="H12" s="864">
        <v>1</v>
      </c>
      <c r="I12" s="864">
        <v>1</v>
      </c>
      <c r="J12" s="865">
        <f>E12*F12*G12*H12*I12</f>
        <v>151.19999999999999</v>
      </c>
      <c r="K12" s="866"/>
      <c r="L12" s="867"/>
    </row>
    <row r="13" spans="1:12" x14ac:dyDescent="0.25">
      <c r="A13" s="860">
        <v>3</v>
      </c>
      <c r="B13" s="868" t="s">
        <v>624</v>
      </c>
      <c r="C13" s="860" t="s">
        <v>678</v>
      </c>
      <c r="D13" s="860" t="s">
        <v>625</v>
      </c>
      <c r="E13" s="860">
        <v>15</v>
      </c>
      <c r="F13" s="860">
        <v>7</v>
      </c>
      <c r="G13" s="864">
        <v>1</v>
      </c>
      <c r="H13" s="864">
        <v>1</v>
      </c>
      <c r="I13" s="864">
        <v>1</v>
      </c>
      <c r="J13" s="865">
        <f t="shared" ref="J13" si="0">E13*F13*G13*H13*I13</f>
        <v>105</v>
      </c>
    </row>
    <row r="14" spans="1:12" x14ac:dyDescent="0.25">
      <c r="A14" s="1348" t="s">
        <v>967</v>
      </c>
      <c r="B14" s="1349"/>
      <c r="C14" s="1349"/>
      <c r="D14" s="1349"/>
      <c r="E14" s="1349"/>
      <c r="F14" s="1349"/>
      <c r="G14" s="1350"/>
      <c r="H14" s="869"/>
      <c r="I14" s="869"/>
      <c r="J14" s="870">
        <f>SUM(J11:J13)*1.25*1.4</f>
        <v>521.85</v>
      </c>
    </row>
    <row r="15" spans="1:12" x14ac:dyDescent="0.25">
      <c r="A15" s="871"/>
      <c r="B15" s="1345" t="s">
        <v>679</v>
      </c>
      <c r="C15" s="1346"/>
      <c r="D15" s="1346"/>
      <c r="E15" s="1346"/>
      <c r="F15" s="1346"/>
      <c r="G15" s="1346"/>
      <c r="H15" s="1346"/>
      <c r="I15" s="1346"/>
      <c r="J15" s="1347"/>
    </row>
    <row r="16" spans="1:12" ht="33.75" customHeight="1" x14ac:dyDescent="0.25">
      <c r="A16" s="864">
        <v>4</v>
      </c>
      <c r="B16" s="872" t="s">
        <v>680</v>
      </c>
      <c r="C16" s="1336" t="s">
        <v>681</v>
      </c>
      <c r="D16" s="1337"/>
      <c r="E16" s="1338"/>
      <c r="F16" s="873">
        <f>J14</f>
        <v>521.85</v>
      </c>
      <c r="G16" s="864">
        <v>8.7499999999999994E-2</v>
      </c>
      <c r="H16" s="864">
        <v>1</v>
      </c>
      <c r="I16" s="864">
        <v>1</v>
      </c>
      <c r="J16" s="874">
        <f>F16*G16</f>
        <v>45.7</v>
      </c>
    </row>
    <row r="17" spans="1:15" ht="36" customHeight="1" x14ac:dyDescent="0.25">
      <c r="A17" s="864">
        <v>5</v>
      </c>
      <c r="B17" s="872" t="s">
        <v>682</v>
      </c>
      <c r="C17" s="1336" t="s">
        <v>683</v>
      </c>
      <c r="D17" s="1337"/>
      <c r="E17" s="1338"/>
      <c r="F17" s="874">
        <f>J14+J16</f>
        <v>567.6</v>
      </c>
      <c r="G17" s="864">
        <v>0.06</v>
      </c>
      <c r="H17" s="864">
        <v>2.5</v>
      </c>
      <c r="I17" s="864">
        <v>1</v>
      </c>
      <c r="J17" s="874">
        <f>F17*G17*H17*I17</f>
        <v>85.1</v>
      </c>
    </row>
    <row r="18" spans="1:15" ht="37.5" customHeight="1" x14ac:dyDescent="0.25">
      <c r="A18" s="864">
        <v>6</v>
      </c>
      <c r="B18" s="872" t="s">
        <v>684</v>
      </c>
      <c r="C18" s="1336" t="s">
        <v>685</v>
      </c>
      <c r="D18" s="1337"/>
      <c r="E18" s="1338"/>
      <c r="F18" s="874">
        <f>F17</f>
        <v>567.6</v>
      </c>
      <c r="G18" s="864">
        <v>0.36399999999999999</v>
      </c>
      <c r="H18" s="864">
        <v>1</v>
      </c>
      <c r="I18" s="864">
        <v>1</v>
      </c>
      <c r="J18" s="874">
        <f>F18*G18*H18*I18</f>
        <v>206.6</v>
      </c>
    </row>
    <row r="19" spans="1:15" x14ac:dyDescent="0.25">
      <c r="A19" s="1348" t="s">
        <v>686</v>
      </c>
      <c r="B19" s="1349"/>
      <c r="C19" s="1349"/>
      <c r="D19" s="1349"/>
      <c r="E19" s="1349"/>
      <c r="F19" s="1349"/>
      <c r="G19" s="1350"/>
      <c r="H19" s="869"/>
      <c r="I19" s="869"/>
      <c r="J19" s="875">
        <f>J16+J17+J18</f>
        <v>337</v>
      </c>
    </row>
    <row r="20" spans="1:15" x14ac:dyDescent="0.25">
      <c r="A20" s="871"/>
      <c r="B20" s="1345" t="s">
        <v>687</v>
      </c>
      <c r="C20" s="1346"/>
      <c r="D20" s="1346"/>
      <c r="E20" s="1346"/>
      <c r="F20" s="1346"/>
      <c r="G20" s="1346"/>
      <c r="H20" s="1346"/>
      <c r="I20" s="1346"/>
      <c r="J20" s="1347"/>
    </row>
    <row r="21" spans="1:15" ht="38.450000000000003" customHeight="1" x14ac:dyDescent="0.25">
      <c r="A21" s="864">
        <v>7</v>
      </c>
      <c r="B21" s="872" t="s">
        <v>674</v>
      </c>
      <c r="C21" s="860" t="s">
        <v>688</v>
      </c>
      <c r="D21" s="860" t="s">
        <v>689</v>
      </c>
      <c r="E21" s="860">
        <f>E11</f>
        <v>1</v>
      </c>
      <c r="F21" s="860">
        <v>14</v>
      </c>
      <c r="G21" s="864">
        <v>1</v>
      </c>
      <c r="H21" s="864">
        <v>1</v>
      </c>
      <c r="I21" s="864">
        <v>1</v>
      </c>
      <c r="J21" s="864">
        <f>E21*F21*G21</f>
        <v>14</v>
      </c>
    </row>
    <row r="22" spans="1:15" ht="38.450000000000003" customHeight="1" x14ac:dyDescent="0.25">
      <c r="A22" s="864">
        <v>8</v>
      </c>
      <c r="B22" s="876" t="s">
        <v>676</v>
      </c>
      <c r="C22" s="860" t="s">
        <v>677</v>
      </c>
      <c r="D22" s="860" t="s">
        <v>689</v>
      </c>
      <c r="E22" s="860">
        <f>E12</f>
        <v>6.3</v>
      </c>
      <c r="F22" s="860">
        <v>8</v>
      </c>
      <c r="G22" s="864">
        <v>1</v>
      </c>
      <c r="H22" s="864">
        <v>1</v>
      </c>
      <c r="I22" s="864">
        <v>1</v>
      </c>
      <c r="J22" s="864">
        <f>E22*F22*G22</f>
        <v>50.4</v>
      </c>
    </row>
    <row r="23" spans="1:15" ht="25.5" x14ac:dyDescent="0.25">
      <c r="A23" s="864">
        <v>9</v>
      </c>
      <c r="B23" s="872" t="s">
        <v>690</v>
      </c>
      <c r="C23" s="860" t="s">
        <v>691</v>
      </c>
      <c r="D23" s="864" t="s">
        <v>643</v>
      </c>
      <c r="E23" s="860">
        <v>1</v>
      </c>
      <c r="F23" s="860">
        <v>262</v>
      </c>
      <c r="G23" s="864">
        <v>1</v>
      </c>
      <c r="H23" s="864">
        <v>1</v>
      </c>
      <c r="I23" s="864">
        <v>1</v>
      </c>
      <c r="J23" s="864">
        <f>PRODUCT(E23:I23)</f>
        <v>262</v>
      </c>
    </row>
    <row r="24" spans="1:15" ht="34.5" customHeight="1" x14ac:dyDescent="0.25">
      <c r="A24" s="864">
        <v>10</v>
      </c>
      <c r="B24" s="872" t="s">
        <v>692</v>
      </c>
      <c r="C24" s="860" t="s">
        <v>693</v>
      </c>
      <c r="D24" s="860" t="s">
        <v>638</v>
      </c>
      <c r="E24" s="860">
        <v>5</v>
      </c>
      <c r="F24" s="860">
        <v>34</v>
      </c>
      <c r="G24" s="864">
        <v>1</v>
      </c>
      <c r="H24" s="864">
        <v>1</v>
      </c>
      <c r="I24" s="864">
        <v>1</v>
      </c>
      <c r="J24" s="864">
        <f>PRODUCT(E24:G24)</f>
        <v>170</v>
      </c>
    </row>
    <row r="25" spans="1:15" ht="15.75" x14ac:dyDescent="0.25">
      <c r="A25" s="864">
        <v>11</v>
      </c>
      <c r="B25" s="872" t="s">
        <v>694</v>
      </c>
      <c r="C25" s="860" t="s">
        <v>693</v>
      </c>
      <c r="D25" s="860" t="s">
        <v>638</v>
      </c>
      <c r="E25" s="860">
        <v>5</v>
      </c>
      <c r="F25" s="860">
        <v>34</v>
      </c>
      <c r="G25" s="864">
        <v>1</v>
      </c>
      <c r="H25" s="864">
        <v>1</v>
      </c>
      <c r="I25" s="864">
        <v>1</v>
      </c>
      <c r="J25" s="864">
        <f>PRODUCT(E25:G25)</f>
        <v>170</v>
      </c>
      <c r="N25" s="877"/>
    </row>
    <row r="26" spans="1:15" ht="47.25" customHeight="1" x14ac:dyDescent="0.25">
      <c r="A26" s="864">
        <v>12</v>
      </c>
      <c r="B26" s="872" t="s">
        <v>695</v>
      </c>
      <c r="C26" s="860" t="s">
        <v>693</v>
      </c>
      <c r="D26" s="860" t="s">
        <v>638</v>
      </c>
      <c r="E26" s="860">
        <v>5</v>
      </c>
      <c r="F26" s="860">
        <v>34</v>
      </c>
      <c r="G26" s="864">
        <v>1</v>
      </c>
      <c r="H26" s="864">
        <v>1</v>
      </c>
      <c r="I26" s="864">
        <v>1</v>
      </c>
      <c r="J26" s="864">
        <f>PRODUCT(E26:G26)</f>
        <v>170</v>
      </c>
      <c r="N26" s="878"/>
    </row>
    <row r="27" spans="1:15" ht="42.75" customHeight="1" x14ac:dyDescent="0.25">
      <c r="A27" s="864">
        <v>13</v>
      </c>
      <c r="B27" s="872" t="s">
        <v>696</v>
      </c>
      <c r="C27" s="860" t="s">
        <v>697</v>
      </c>
      <c r="D27" s="860" t="s">
        <v>698</v>
      </c>
      <c r="E27" s="860">
        <v>38</v>
      </c>
      <c r="F27" s="860">
        <v>7</v>
      </c>
      <c r="G27" s="864">
        <v>1</v>
      </c>
      <c r="H27" s="864">
        <v>1</v>
      </c>
      <c r="I27" s="864">
        <v>1</v>
      </c>
      <c r="J27" s="864">
        <f t="shared" ref="J27:J30" si="1">PRODUCT(E27:G27)</f>
        <v>266</v>
      </c>
    </row>
    <row r="28" spans="1:15" ht="60.75" customHeight="1" x14ac:dyDescent="0.25">
      <c r="A28" s="864">
        <v>14</v>
      </c>
      <c r="B28" s="872" t="s">
        <v>699</v>
      </c>
      <c r="C28" s="860" t="s">
        <v>693</v>
      </c>
      <c r="D28" s="860" t="s">
        <v>638</v>
      </c>
      <c r="E28" s="860">
        <v>5</v>
      </c>
      <c r="F28" s="860">
        <v>34</v>
      </c>
      <c r="G28" s="864">
        <v>1</v>
      </c>
      <c r="H28" s="864">
        <v>1</v>
      </c>
      <c r="I28" s="864">
        <v>1</v>
      </c>
      <c r="J28" s="864">
        <f t="shared" si="1"/>
        <v>170</v>
      </c>
    </row>
    <row r="29" spans="1:15" ht="60.75" customHeight="1" x14ac:dyDescent="0.25">
      <c r="A29" s="864">
        <v>15</v>
      </c>
      <c r="B29" s="872" t="s">
        <v>700</v>
      </c>
      <c r="C29" s="860" t="s">
        <v>693</v>
      </c>
      <c r="D29" s="860" t="s">
        <v>638</v>
      </c>
      <c r="E29" s="860">
        <v>38</v>
      </c>
      <c r="F29" s="860">
        <v>34</v>
      </c>
      <c r="G29" s="864">
        <v>1</v>
      </c>
      <c r="H29" s="864">
        <v>1</v>
      </c>
      <c r="I29" s="864">
        <v>1</v>
      </c>
      <c r="J29" s="879">
        <f>PRODUCT(E29,F29,G29,H29,I29)</f>
        <v>1292</v>
      </c>
    </row>
    <row r="30" spans="1:15" ht="72.75" customHeight="1" x14ac:dyDescent="0.25">
      <c r="A30" s="864">
        <v>16</v>
      </c>
      <c r="B30" s="872" t="s">
        <v>701</v>
      </c>
      <c r="C30" s="860" t="s">
        <v>693</v>
      </c>
      <c r="D30" s="860" t="s">
        <v>638</v>
      </c>
      <c r="E30" s="860">
        <v>5</v>
      </c>
      <c r="F30" s="860">
        <v>34</v>
      </c>
      <c r="G30" s="864">
        <v>1</v>
      </c>
      <c r="H30" s="864">
        <v>1</v>
      </c>
      <c r="I30" s="864">
        <v>1</v>
      </c>
      <c r="J30" s="864">
        <f t="shared" si="1"/>
        <v>170</v>
      </c>
      <c r="O30" s="878"/>
    </row>
    <row r="31" spans="1:15" ht="72.75" customHeight="1" x14ac:dyDescent="0.25">
      <c r="A31" s="864">
        <v>17</v>
      </c>
      <c r="B31" s="872" t="s">
        <v>702</v>
      </c>
      <c r="C31" s="860" t="s">
        <v>693</v>
      </c>
      <c r="D31" s="860" t="s">
        <v>638</v>
      </c>
      <c r="E31" s="860">
        <v>38</v>
      </c>
      <c r="F31" s="860">
        <v>34</v>
      </c>
      <c r="G31" s="864">
        <v>1</v>
      </c>
      <c r="H31" s="864">
        <v>1</v>
      </c>
      <c r="I31" s="864">
        <v>1</v>
      </c>
      <c r="J31" s="879">
        <f>PRODUCT(E31,F31,G31,H31,I31)</f>
        <v>1292</v>
      </c>
      <c r="O31" s="878"/>
    </row>
    <row r="32" spans="1:15" ht="57" customHeight="1" x14ac:dyDescent="0.25">
      <c r="A32" s="864">
        <v>18</v>
      </c>
      <c r="B32" s="880" t="s">
        <v>703</v>
      </c>
      <c r="C32" s="862" t="s">
        <v>704</v>
      </c>
      <c r="D32" s="881" t="s">
        <v>638</v>
      </c>
      <c r="E32" s="862">
        <v>38</v>
      </c>
      <c r="F32" s="862">
        <v>64</v>
      </c>
      <c r="G32" s="881">
        <v>1</v>
      </c>
      <c r="H32" s="864">
        <v>1</v>
      </c>
      <c r="I32" s="864">
        <v>1</v>
      </c>
      <c r="J32" s="881">
        <f>PRODUCT(E32,F32,G32)</f>
        <v>2432</v>
      </c>
    </row>
    <row r="33" spans="1:12" ht="58.5" customHeight="1" x14ac:dyDescent="0.25">
      <c r="A33" s="864">
        <v>19</v>
      </c>
      <c r="B33" s="872" t="s">
        <v>705</v>
      </c>
      <c r="C33" s="860" t="s">
        <v>691</v>
      </c>
      <c r="D33" s="864" t="s">
        <v>643</v>
      </c>
      <c r="E33" s="860">
        <v>1</v>
      </c>
      <c r="F33" s="864">
        <v>262</v>
      </c>
      <c r="G33" s="864">
        <v>1</v>
      </c>
      <c r="H33" s="864">
        <v>1</v>
      </c>
      <c r="I33" s="864">
        <v>1</v>
      </c>
      <c r="J33" s="864">
        <f>E33*F33*G33</f>
        <v>262</v>
      </c>
    </row>
    <row r="34" spans="1:12" ht="58.5" customHeight="1" x14ac:dyDescent="0.25">
      <c r="A34" s="864">
        <v>20</v>
      </c>
      <c r="B34" s="872" t="s">
        <v>706</v>
      </c>
      <c r="C34" s="860" t="s">
        <v>707</v>
      </c>
      <c r="D34" s="864" t="s">
        <v>708</v>
      </c>
      <c r="E34" s="860">
        <v>1</v>
      </c>
      <c r="F34" s="864">
        <v>108</v>
      </c>
      <c r="G34" s="864">
        <v>1</v>
      </c>
      <c r="H34" s="864">
        <v>1</v>
      </c>
      <c r="I34" s="864">
        <v>1</v>
      </c>
      <c r="J34" s="864">
        <f>E34*F34*G34</f>
        <v>108</v>
      </c>
    </row>
    <row r="35" spans="1:12" x14ac:dyDescent="0.25">
      <c r="A35" s="1359" t="s">
        <v>709</v>
      </c>
      <c r="B35" s="1360"/>
      <c r="C35" s="1360"/>
      <c r="D35" s="1360"/>
      <c r="E35" s="1360"/>
      <c r="F35" s="1361"/>
      <c r="G35" s="882"/>
      <c r="H35" s="882"/>
      <c r="I35" s="882"/>
      <c r="J35" s="883">
        <f>SUM(J21:J34)</f>
        <v>6828.4</v>
      </c>
    </row>
    <row r="36" spans="1:12" ht="37.5" customHeight="1" x14ac:dyDescent="0.25">
      <c r="A36" s="864">
        <v>21</v>
      </c>
      <c r="B36" s="872" t="s">
        <v>710</v>
      </c>
      <c r="C36" s="864" t="s">
        <v>711</v>
      </c>
      <c r="D36" s="864" t="s">
        <v>600</v>
      </c>
      <c r="E36" s="864">
        <v>1</v>
      </c>
      <c r="F36" s="864">
        <v>1700</v>
      </c>
      <c r="G36" s="864">
        <v>1</v>
      </c>
      <c r="H36" s="864">
        <v>1</v>
      </c>
      <c r="I36" s="864">
        <v>1</v>
      </c>
      <c r="J36" s="864">
        <f>E36*F36*G36*H36</f>
        <v>1700</v>
      </c>
    </row>
    <row r="37" spans="1:12" ht="50.25" customHeight="1" x14ac:dyDescent="0.25">
      <c r="A37" s="860">
        <v>22</v>
      </c>
      <c r="B37" s="872" t="s">
        <v>712</v>
      </c>
      <c r="C37" s="864" t="s">
        <v>713</v>
      </c>
      <c r="D37" s="860" t="s">
        <v>714</v>
      </c>
      <c r="E37" s="864">
        <v>1</v>
      </c>
      <c r="F37" s="884">
        <v>0.8</v>
      </c>
      <c r="G37" s="864">
        <v>1.4</v>
      </c>
      <c r="H37" s="864">
        <v>1.25</v>
      </c>
      <c r="I37" s="864">
        <v>1</v>
      </c>
      <c r="J37" s="885">
        <f>(J35+J36)*F37*G37*H37</f>
        <v>11940</v>
      </c>
    </row>
    <row r="38" spans="1:12" x14ac:dyDescent="0.25">
      <c r="A38" s="1362" t="s">
        <v>715</v>
      </c>
      <c r="B38" s="1363"/>
      <c r="C38" s="1363"/>
      <c r="D38" s="1363"/>
      <c r="E38" s="1363"/>
      <c r="F38" s="1363"/>
      <c r="G38" s="1364"/>
      <c r="H38" s="886"/>
      <c r="I38" s="886"/>
      <c r="J38" s="875">
        <f>J37+J36+J35</f>
        <v>20468</v>
      </c>
    </row>
    <row r="39" spans="1:12" x14ac:dyDescent="0.25">
      <c r="A39" s="1365" t="s">
        <v>716</v>
      </c>
      <c r="B39" s="1365"/>
      <c r="C39" s="1365"/>
      <c r="D39" s="1365"/>
      <c r="E39" s="1365"/>
      <c r="F39" s="1365"/>
      <c r="G39" s="1365"/>
      <c r="H39" s="887"/>
      <c r="I39" s="887"/>
      <c r="J39" s="875">
        <f>J38+J14+J19</f>
        <v>21327</v>
      </c>
      <c r="K39" s="867"/>
      <c r="L39" s="867"/>
    </row>
    <row r="40" spans="1:12" x14ac:dyDescent="0.25">
      <c r="A40" s="1355" t="s">
        <v>660</v>
      </c>
      <c r="B40" s="1356"/>
      <c r="C40" s="1356"/>
      <c r="D40" s="1356"/>
      <c r="E40" s="1356"/>
      <c r="F40" s="1356"/>
      <c r="G40" s="1357"/>
      <c r="H40" s="887"/>
      <c r="I40" s="888">
        <v>0.1</v>
      </c>
      <c r="J40" s="875">
        <f>J39*I40</f>
        <v>2133</v>
      </c>
      <c r="K40" s="867"/>
      <c r="L40" s="867"/>
    </row>
    <row r="41" spans="1:12" ht="34.35" customHeight="1" x14ac:dyDescent="0.25">
      <c r="A41" s="1358" t="s">
        <v>717</v>
      </c>
      <c r="B41" s="1358"/>
      <c r="C41" s="1358"/>
      <c r="D41" s="1358"/>
      <c r="E41" s="1358"/>
      <c r="F41" s="1358"/>
      <c r="G41" s="889">
        <v>52.94</v>
      </c>
      <c r="H41" s="889"/>
      <c r="I41" s="889"/>
      <c r="J41" s="890">
        <f>(J39+J40)*G41</f>
        <v>1241972.3999999999</v>
      </c>
      <c r="K41" s="867"/>
      <c r="L41" s="867"/>
    </row>
    <row r="42" spans="1:12" x14ac:dyDescent="0.25">
      <c r="A42" s="891" t="s">
        <v>718</v>
      </c>
      <c r="B42" s="892"/>
      <c r="C42" s="892"/>
      <c r="D42" s="892"/>
      <c r="E42" s="892"/>
      <c r="F42" s="892"/>
      <c r="G42" s="892"/>
      <c r="H42" s="892"/>
      <c r="I42" s="892"/>
      <c r="J42" s="893">
        <f>J41*1.2</f>
        <v>1490366.88</v>
      </c>
      <c r="K42" s="867"/>
      <c r="L42" s="867"/>
    </row>
    <row r="43" spans="1:12" x14ac:dyDescent="0.25">
      <c r="K43" s="582"/>
    </row>
    <row r="44" spans="1:12" s="586" customFormat="1" ht="27" customHeight="1" x14ac:dyDescent="0.25">
      <c r="A44" s="583"/>
      <c r="B44" s="584"/>
      <c r="C44" s="584"/>
      <c r="D44" s="584"/>
      <c r="E44" s="584"/>
      <c r="F44" s="585"/>
    </row>
    <row r="45" spans="1:12" s="590" customFormat="1" x14ac:dyDescent="0.2">
      <c r="A45" s="587"/>
      <c r="B45" s="588"/>
      <c r="C45" s="589"/>
      <c r="F45" s="591"/>
    </row>
    <row r="46" spans="1:12" s="590" customFormat="1" x14ac:dyDescent="0.2">
      <c r="B46" s="588"/>
      <c r="F46" s="591"/>
    </row>
  </sheetData>
  <mergeCells count="21">
    <mergeCell ref="A40:G40"/>
    <mergeCell ref="A41:F41"/>
    <mergeCell ref="C18:E18"/>
    <mergeCell ref="A19:G19"/>
    <mergeCell ref="B20:J20"/>
    <mergeCell ref="A35:F35"/>
    <mergeCell ref="A38:G38"/>
    <mergeCell ref="A39:G39"/>
    <mergeCell ref="C17:E17"/>
    <mergeCell ref="A1:J1"/>
    <mergeCell ref="A2:J2"/>
    <mergeCell ref="K4:K5"/>
    <mergeCell ref="A5:J5"/>
    <mergeCell ref="A8:J8"/>
    <mergeCell ref="A9:J9"/>
    <mergeCell ref="B10:J10"/>
    <mergeCell ref="A14:G14"/>
    <mergeCell ref="B15:J15"/>
    <mergeCell ref="C16:E16"/>
    <mergeCell ref="A3:J3"/>
    <mergeCell ref="C4:J4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view="pageBreakPreview" topLeftCell="A55" zoomScaleNormal="100" zoomScaleSheetLayoutView="100" workbookViewId="0">
      <selection activeCell="J20" sqref="J20"/>
    </sheetView>
  </sheetViews>
  <sheetFormatPr defaultRowHeight="12.75" x14ac:dyDescent="0.2"/>
  <cols>
    <col min="1" max="1" width="6.7109375" style="643" customWidth="1"/>
    <col min="2" max="2" width="55.7109375" style="592" customWidth="1"/>
    <col min="3" max="3" width="12.5703125" style="592" customWidth="1"/>
    <col min="4" max="4" width="25.85546875" style="592" customWidth="1"/>
    <col min="5" max="5" width="9.140625" style="592"/>
    <col min="6" max="6" width="11.5703125" style="592" customWidth="1"/>
    <col min="7" max="7" width="17" style="592" customWidth="1"/>
    <col min="8" max="8" width="39.5703125" style="592" customWidth="1"/>
    <col min="9" max="16384" width="9.140625" style="592"/>
  </cols>
  <sheetData>
    <row r="1" spans="1:8" x14ac:dyDescent="0.2">
      <c r="A1" s="1368" t="s">
        <v>994</v>
      </c>
      <c r="B1" s="1368"/>
      <c r="C1" s="1368"/>
      <c r="D1" s="1368"/>
      <c r="E1" s="1368"/>
      <c r="F1" s="1368"/>
      <c r="G1" s="1368"/>
      <c r="H1" s="894" t="s">
        <v>970</v>
      </c>
    </row>
    <row r="2" spans="1:8" x14ac:dyDescent="0.2">
      <c r="A2" s="1369" t="s">
        <v>719</v>
      </c>
      <c r="B2" s="1369"/>
      <c r="C2" s="1369"/>
      <c r="D2" s="1369"/>
      <c r="E2" s="1369"/>
      <c r="F2" s="1369"/>
      <c r="G2" s="1369"/>
      <c r="H2" s="894"/>
    </row>
    <row r="3" spans="1:8" x14ac:dyDescent="0.2">
      <c r="A3" s="593"/>
      <c r="B3" s="594"/>
      <c r="C3" s="595"/>
      <c r="D3" s="596"/>
      <c r="E3" s="597"/>
      <c r="F3" s="594"/>
      <c r="G3" s="598"/>
      <c r="H3" s="894"/>
    </row>
    <row r="4" spans="1:8" ht="51.75" customHeight="1" x14ac:dyDescent="0.2">
      <c r="A4" s="1370" t="s">
        <v>720</v>
      </c>
      <c r="B4" s="1371"/>
      <c r="C4" s="599"/>
      <c r="D4" s="1372" t="s">
        <v>391</v>
      </c>
      <c r="E4" s="1372"/>
      <c r="F4" s="1372"/>
      <c r="G4" s="1372"/>
      <c r="H4" s="894"/>
    </row>
    <row r="5" spans="1:8" ht="21.75" customHeight="1" x14ac:dyDescent="0.2">
      <c r="A5" s="600"/>
      <c r="B5" s="600"/>
      <c r="C5" s="600"/>
      <c r="D5" s="1373"/>
      <c r="E5" s="1373"/>
      <c r="F5" s="1373"/>
      <c r="G5" s="1373"/>
      <c r="H5" s="894"/>
    </row>
    <row r="6" spans="1:8" x14ac:dyDescent="0.2">
      <c r="A6" s="760" t="s">
        <v>721</v>
      </c>
      <c r="B6" s="599"/>
      <c r="C6" s="761"/>
      <c r="D6" s="1366" t="s">
        <v>722</v>
      </c>
      <c r="E6" s="1367"/>
      <c r="F6" s="1367"/>
      <c r="G6" s="1367"/>
      <c r="H6" s="894"/>
    </row>
    <row r="7" spans="1:8" x14ac:dyDescent="0.2">
      <c r="A7" s="593"/>
      <c r="B7" s="594"/>
      <c r="C7" s="594"/>
      <c r="D7" s="601"/>
      <c r="E7" s="601"/>
      <c r="F7" s="601"/>
      <c r="G7" s="601"/>
      <c r="H7" s="894"/>
    </row>
    <row r="8" spans="1:8" ht="12.75" customHeight="1" x14ac:dyDescent="0.2">
      <c r="A8" s="1379" t="s">
        <v>254</v>
      </c>
      <c r="B8" s="1380"/>
      <c r="C8" s="1381"/>
      <c r="D8" s="1385"/>
      <c r="E8" s="1386"/>
      <c r="F8" s="1386"/>
      <c r="G8" s="1386"/>
      <c r="H8" s="894"/>
    </row>
    <row r="9" spans="1:8" x14ac:dyDescent="0.2">
      <c r="A9" s="1382"/>
      <c r="B9" s="1383"/>
      <c r="C9" s="1384"/>
      <c r="D9" s="1387"/>
      <c r="E9" s="1388"/>
      <c r="F9" s="1388"/>
      <c r="G9" s="1388"/>
      <c r="H9" s="894"/>
    </row>
    <row r="10" spans="1:8" ht="26.25" customHeight="1" x14ac:dyDescent="0.2">
      <c r="A10" s="760" t="s">
        <v>401</v>
      </c>
      <c r="B10" s="599"/>
      <c r="C10" s="602" t="s">
        <v>78</v>
      </c>
      <c r="D10" s="1389" t="s">
        <v>402</v>
      </c>
      <c r="E10" s="1372"/>
      <c r="F10" s="1372"/>
      <c r="G10" s="1372"/>
      <c r="H10" s="894"/>
    </row>
    <row r="11" spans="1:8" ht="51.75" customHeight="1" x14ac:dyDescent="0.2">
      <c r="A11" s="603"/>
      <c r="B11" s="1390" t="s">
        <v>723</v>
      </c>
      <c r="C11" s="1390"/>
      <c r="D11" s="1390"/>
      <c r="E11" s="1390"/>
      <c r="F11" s="1390"/>
      <c r="G11" s="1390"/>
      <c r="H11" s="894"/>
    </row>
    <row r="12" spans="1:8" ht="13.5" thickBot="1" x14ac:dyDescent="0.25">
      <c r="A12" s="604" t="s">
        <v>2</v>
      </c>
      <c r="B12" s="605" t="s">
        <v>724</v>
      </c>
      <c r="C12" s="605" t="s">
        <v>667</v>
      </c>
      <c r="D12" s="605" t="s">
        <v>725</v>
      </c>
      <c r="E12" s="605" t="s">
        <v>726</v>
      </c>
      <c r="F12" s="605" t="s">
        <v>727</v>
      </c>
      <c r="G12" s="895" t="s">
        <v>728</v>
      </c>
      <c r="H12" s="894"/>
    </row>
    <row r="13" spans="1:8" x14ac:dyDescent="0.2">
      <c r="A13" s="1391" t="s">
        <v>729</v>
      </c>
      <c r="B13" s="1392"/>
      <c r="C13" s="1392"/>
      <c r="D13" s="1392"/>
      <c r="E13" s="1392"/>
      <c r="F13" s="1392"/>
      <c r="G13" s="1393"/>
      <c r="H13" s="894"/>
    </row>
    <row r="14" spans="1:8" ht="36" customHeight="1" x14ac:dyDescent="0.2">
      <c r="A14" s="606">
        <v>1.1000000000000001</v>
      </c>
      <c r="B14" s="607" t="s">
        <v>730</v>
      </c>
      <c r="C14" s="607" t="s">
        <v>731</v>
      </c>
      <c r="D14" s="896" t="s">
        <v>732</v>
      </c>
      <c r="E14" s="607">
        <v>5</v>
      </c>
      <c r="F14" s="608">
        <v>36</v>
      </c>
      <c r="G14" s="897">
        <f>E14*F14*1.25</f>
        <v>225</v>
      </c>
      <c r="H14" s="894"/>
    </row>
    <row r="15" spans="1:8" ht="55.5" customHeight="1" x14ac:dyDescent="0.2">
      <c r="A15" s="606">
        <v>1.2</v>
      </c>
      <c r="B15" s="607" t="s">
        <v>733</v>
      </c>
      <c r="C15" s="607" t="s">
        <v>185</v>
      </c>
      <c r="D15" s="896" t="s">
        <v>734</v>
      </c>
      <c r="E15" s="607">
        <v>5</v>
      </c>
      <c r="F15" s="898">
        <v>33.6</v>
      </c>
      <c r="G15" s="897">
        <f>F15*E15*1.3</f>
        <v>218.4</v>
      </c>
      <c r="H15" s="899">
        <v>33.6</v>
      </c>
    </row>
    <row r="16" spans="1:8" ht="30" customHeight="1" x14ac:dyDescent="0.2">
      <c r="A16" s="606">
        <v>1.3</v>
      </c>
      <c r="B16" s="607" t="s">
        <v>735</v>
      </c>
      <c r="C16" s="607" t="s">
        <v>736</v>
      </c>
      <c r="D16" s="607" t="s">
        <v>737</v>
      </c>
      <c r="E16" s="607">
        <v>5</v>
      </c>
      <c r="F16" s="608">
        <v>21.3</v>
      </c>
      <c r="G16" s="897">
        <f>E16*F16</f>
        <v>106.5</v>
      </c>
      <c r="H16" s="894"/>
    </row>
    <row r="17" spans="1:8" ht="44.25" customHeight="1" x14ac:dyDescent="0.2">
      <c r="A17" s="606">
        <v>1.4</v>
      </c>
      <c r="B17" s="607" t="s">
        <v>738</v>
      </c>
      <c r="C17" s="609" t="s">
        <v>739</v>
      </c>
      <c r="D17" s="900" t="s">
        <v>740</v>
      </c>
      <c r="E17" s="610">
        <v>19</v>
      </c>
      <c r="F17" s="611">
        <v>6.9</v>
      </c>
      <c r="G17" s="897">
        <f>E17*F17</f>
        <v>131.1</v>
      </c>
      <c r="H17" s="894"/>
    </row>
    <row r="18" spans="1:8" ht="26.25" customHeight="1" x14ac:dyDescent="0.2">
      <c r="A18" s="606">
        <v>1.5</v>
      </c>
      <c r="B18" s="607" t="s">
        <v>741</v>
      </c>
      <c r="C18" s="609" t="s">
        <v>739</v>
      </c>
      <c r="D18" s="901" t="s">
        <v>742</v>
      </c>
      <c r="E18" s="612">
        <v>8</v>
      </c>
      <c r="F18" s="611">
        <v>37.700000000000003</v>
      </c>
      <c r="G18" s="902">
        <f>E18*F18*0.9</f>
        <v>271.44</v>
      </c>
      <c r="H18" s="894"/>
    </row>
    <row r="19" spans="1:8" ht="26.25" customHeight="1" x14ac:dyDescent="0.2">
      <c r="A19" s="606">
        <v>1.6</v>
      </c>
      <c r="B19" s="759" t="s">
        <v>743</v>
      </c>
      <c r="C19" s="609" t="s">
        <v>739</v>
      </c>
      <c r="D19" s="901" t="s">
        <v>744</v>
      </c>
      <c r="E19" s="613">
        <v>4</v>
      </c>
      <c r="F19" s="611">
        <v>37.700000000000003</v>
      </c>
      <c r="G19" s="903">
        <f>F19*E19</f>
        <v>150.80000000000001</v>
      </c>
      <c r="H19" s="894"/>
    </row>
    <row r="20" spans="1:8" ht="26.25" customHeight="1" x14ac:dyDescent="0.2">
      <c r="A20" s="606">
        <v>1.7</v>
      </c>
      <c r="B20" s="759" t="s">
        <v>745</v>
      </c>
      <c r="C20" s="609" t="s">
        <v>739</v>
      </c>
      <c r="D20" s="901" t="s">
        <v>744</v>
      </c>
      <c r="E20" s="614">
        <v>4</v>
      </c>
      <c r="F20" s="611">
        <v>37.700000000000003</v>
      </c>
      <c r="G20" s="903">
        <f>F20*E20</f>
        <v>150.80000000000001</v>
      </c>
      <c r="H20" s="894"/>
    </row>
    <row r="21" spans="1:8" ht="27" customHeight="1" x14ac:dyDescent="0.2">
      <c r="A21" s="606">
        <v>1.8</v>
      </c>
      <c r="B21" s="607" t="s">
        <v>746</v>
      </c>
      <c r="C21" s="615" t="s">
        <v>747</v>
      </c>
      <c r="D21" s="610" t="s">
        <v>980</v>
      </c>
      <c r="E21" s="609">
        <v>2</v>
      </c>
      <c r="F21" s="616">
        <v>535</v>
      </c>
      <c r="G21" s="903">
        <f>E21*F21</f>
        <v>1070</v>
      </c>
      <c r="H21" s="894" t="s">
        <v>981</v>
      </c>
    </row>
    <row r="22" spans="1:8" ht="35.25" customHeight="1" x14ac:dyDescent="0.2">
      <c r="A22" s="617">
        <v>1.9</v>
      </c>
      <c r="B22" s="607" t="s">
        <v>748</v>
      </c>
      <c r="C22" s="607" t="s">
        <v>749</v>
      </c>
      <c r="D22" s="904" t="s">
        <v>750</v>
      </c>
      <c r="E22" s="618">
        <v>21</v>
      </c>
      <c r="F22" s="608">
        <v>60</v>
      </c>
      <c r="G22" s="905">
        <f>E22*F22</f>
        <v>1260</v>
      </c>
      <c r="H22" s="894"/>
    </row>
    <row r="23" spans="1:8" ht="23.25" customHeight="1" x14ac:dyDescent="0.2">
      <c r="A23" s="1394" t="s">
        <v>751</v>
      </c>
      <c r="B23" s="1395"/>
      <c r="C23" s="1395"/>
      <c r="D23" s="1395"/>
      <c r="E23" s="1395"/>
      <c r="F23" s="1396"/>
      <c r="G23" s="906">
        <f>SUM(G14:G22)</f>
        <v>3584.04</v>
      </c>
      <c r="H23" s="894"/>
    </row>
    <row r="24" spans="1:8" ht="25.5" x14ac:dyDescent="0.2">
      <c r="A24" s="619">
        <v>1.1000000000000001</v>
      </c>
      <c r="B24" s="620" t="s">
        <v>752</v>
      </c>
      <c r="C24" s="618" t="s">
        <v>753</v>
      </c>
      <c r="D24" s="610" t="s">
        <v>982</v>
      </c>
      <c r="E24" s="620" t="s">
        <v>754</v>
      </c>
      <c r="F24" s="621">
        <f>G23</f>
        <v>3584.04</v>
      </c>
      <c r="G24" s="907">
        <f>E24*F24</f>
        <v>50.18</v>
      </c>
      <c r="H24" s="894" t="s">
        <v>983</v>
      </c>
    </row>
    <row r="25" spans="1:8" ht="25.5" x14ac:dyDescent="0.2">
      <c r="A25" s="622">
        <v>1.1100000000000001</v>
      </c>
      <c r="B25" s="620" t="s">
        <v>755</v>
      </c>
      <c r="C25" s="618" t="s">
        <v>753</v>
      </c>
      <c r="D25" s="610" t="s">
        <v>984</v>
      </c>
      <c r="E25" s="620" t="s">
        <v>756</v>
      </c>
      <c r="F25" s="623">
        <f>G23</f>
        <v>3584.04</v>
      </c>
      <c r="G25" s="907">
        <f>E25*F25</f>
        <v>44.8</v>
      </c>
      <c r="H25" s="894" t="s">
        <v>983</v>
      </c>
    </row>
    <row r="26" spans="1:8" ht="25.5" hidden="1" x14ac:dyDescent="0.2">
      <c r="A26" s="624">
        <v>1.1200000000000001</v>
      </c>
      <c r="B26" s="607" t="s">
        <v>757</v>
      </c>
      <c r="C26" s="618" t="s">
        <v>758</v>
      </c>
      <c r="D26" s="607" t="s">
        <v>759</v>
      </c>
      <c r="E26" s="625">
        <v>0.1125</v>
      </c>
      <c r="F26" s="608">
        <f>G23+G25+G24</f>
        <v>3679.02</v>
      </c>
      <c r="G26" s="905">
        <f>F26*E26</f>
        <v>413.89</v>
      </c>
      <c r="H26" s="894"/>
    </row>
    <row r="27" spans="1:8" ht="15" x14ac:dyDescent="0.2">
      <c r="A27" s="626"/>
      <c r="B27" s="908" t="s">
        <v>760</v>
      </c>
      <c r="C27" s="618"/>
      <c r="D27" s="607" t="s">
        <v>761</v>
      </c>
      <c r="E27" s="625">
        <v>0.1125</v>
      </c>
      <c r="F27" s="608">
        <f>G23</f>
        <v>3584.04</v>
      </c>
      <c r="G27" s="905">
        <f>E27*F27</f>
        <v>403.2</v>
      </c>
      <c r="H27" s="894"/>
    </row>
    <row r="28" spans="1:8" ht="25.5" x14ac:dyDescent="0.2">
      <c r="A28" s="627">
        <v>1.1200000000000001</v>
      </c>
      <c r="B28" s="628" t="s">
        <v>762</v>
      </c>
      <c r="C28" s="607" t="s">
        <v>758</v>
      </c>
      <c r="D28" s="610" t="s">
        <v>985</v>
      </c>
      <c r="E28" s="607">
        <v>0.19600000000000001</v>
      </c>
      <c r="F28" s="608">
        <f>G23+G27</f>
        <v>3987.24</v>
      </c>
      <c r="G28" s="897">
        <f>F28*E28</f>
        <v>781.5</v>
      </c>
      <c r="H28" s="894" t="s">
        <v>986</v>
      </c>
    </row>
    <row r="29" spans="1:8" x14ac:dyDescent="0.2">
      <c r="A29" s="629">
        <v>1.1299999999999999</v>
      </c>
      <c r="B29" s="607" t="s">
        <v>763</v>
      </c>
      <c r="C29" s="607" t="s">
        <v>758</v>
      </c>
      <c r="D29" s="607" t="s">
        <v>764</v>
      </c>
      <c r="E29" s="607">
        <v>0.06</v>
      </c>
      <c r="F29" s="608">
        <f>F28</f>
        <v>3987.24</v>
      </c>
      <c r="G29" s="897">
        <f>F29*E29</f>
        <v>239.23</v>
      </c>
      <c r="H29" s="894"/>
    </row>
    <row r="30" spans="1:8" x14ac:dyDescent="0.2">
      <c r="A30" s="1397" t="s">
        <v>765</v>
      </c>
      <c r="B30" s="1398"/>
      <c r="C30" s="1399"/>
      <c r="D30" s="1398"/>
      <c r="E30" s="1398"/>
      <c r="F30" s="1400"/>
      <c r="G30" s="909">
        <f>SUM(G24:G29)</f>
        <v>1932.8</v>
      </c>
      <c r="H30" s="894"/>
    </row>
    <row r="31" spans="1:8" ht="17.25" customHeight="1" x14ac:dyDescent="0.2">
      <c r="A31" s="1401" t="s">
        <v>766</v>
      </c>
      <c r="B31" s="1402"/>
      <c r="C31" s="1402"/>
      <c r="D31" s="1402"/>
      <c r="E31" s="1402"/>
      <c r="F31" s="1402"/>
      <c r="G31" s="910">
        <f>G30+G23</f>
        <v>5516.84</v>
      </c>
      <c r="H31" s="894"/>
    </row>
    <row r="32" spans="1:8" x14ac:dyDescent="0.2">
      <c r="A32" s="1403" t="s">
        <v>513</v>
      </c>
      <c r="B32" s="1404"/>
      <c r="C32" s="1404"/>
      <c r="D32" s="1404"/>
      <c r="E32" s="1404"/>
      <c r="F32" s="1404"/>
      <c r="G32" s="1405"/>
      <c r="H32" s="894"/>
    </row>
    <row r="33" spans="1:8" hidden="1" x14ac:dyDescent="0.2">
      <c r="A33" s="630"/>
      <c r="B33" s="1374" t="s">
        <v>767</v>
      </c>
      <c r="C33" s="1375"/>
      <c r="D33" s="1376"/>
      <c r="E33" s="1406"/>
      <c r="F33" s="1407"/>
      <c r="G33" s="1407"/>
      <c r="H33" s="894"/>
    </row>
    <row r="34" spans="1:8" x14ac:dyDescent="0.2">
      <c r="A34" s="606">
        <v>2.1</v>
      </c>
      <c r="B34" s="607" t="s">
        <v>768</v>
      </c>
      <c r="C34" s="607" t="s">
        <v>769</v>
      </c>
      <c r="D34" s="607" t="s">
        <v>770</v>
      </c>
      <c r="E34" s="607">
        <f>E19</f>
        <v>4</v>
      </c>
      <c r="F34" s="608">
        <v>2</v>
      </c>
      <c r="G34" s="897">
        <f t="shared" ref="G34:G43" si="0">E34*F34</f>
        <v>8</v>
      </c>
      <c r="H34" s="894"/>
    </row>
    <row r="35" spans="1:8" x14ac:dyDescent="0.2">
      <c r="A35" s="606">
        <v>2.2000000000000002</v>
      </c>
      <c r="B35" s="607" t="s">
        <v>771</v>
      </c>
      <c r="C35" s="607" t="s">
        <v>769</v>
      </c>
      <c r="D35" s="607" t="s">
        <v>772</v>
      </c>
      <c r="E35" s="607">
        <f>E34</f>
        <v>4</v>
      </c>
      <c r="F35" s="608">
        <v>8.6</v>
      </c>
      <c r="G35" s="897">
        <f t="shared" si="0"/>
        <v>34.4</v>
      </c>
      <c r="H35" s="894"/>
    </row>
    <row r="36" spans="1:8" ht="14.25" customHeight="1" x14ac:dyDescent="0.2">
      <c r="A36" s="606">
        <v>2.2999999999999998</v>
      </c>
      <c r="B36" s="607" t="s">
        <v>773</v>
      </c>
      <c r="C36" s="607" t="s">
        <v>769</v>
      </c>
      <c r="D36" s="607" t="s">
        <v>774</v>
      </c>
      <c r="E36" s="607">
        <f>E34</f>
        <v>4</v>
      </c>
      <c r="F36" s="608">
        <v>8.9</v>
      </c>
      <c r="G36" s="897">
        <f t="shared" si="0"/>
        <v>35.6</v>
      </c>
      <c r="H36" s="894"/>
    </row>
    <row r="37" spans="1:8" x14ac:dyDescent="0.2">
      <c r="A37" s="606">
        <v>2.4</v>
      </c>
      <c r="B37" s="607" t="s">
        <v>775</v>
      </c>
      <c r="C37" s="607" t="s">
        <v>769</v>
      </c>
      <c r="D37" s="607" t="s">
        <v>776</v>
      </c>
      <c r="E37" s="607">
        <f>E34</f>
        <v>4</v>
      </c>
      <c r="F37" s="608">
        <v>49.4</v>
      </c>
      <c r="G37" s="897">
        <f t="shared" si="0"/>
        <v>197.6</v>
      </c>
      <c r="H37" s="894"/>
    </row>
    <row r="38" spans="1:8" x14ac:dyDescent="0.2">
      <c r="A38" s="606">
        <v>2.5</v>
      </c>
      <c r="B38" s="607" t="s">
        <v>777</v>
      </c>
      <c r="C38" s="607" t="s">
        <v>769</v>
      </c>
      <c r="D38" s="610" t="s">
        <v>987</v>
      </c>
      <c r="E38" s="607">
        <f>E34</f>
        <v>4</v>
      </c>
      <c r="F38" s="608">
        <v>8</v>
      </c>
      <c r="G38" s="897">
        <f t="shared" si="0"/>
        <v>32</v>
      </c>
      <c r="H38" s="894" t="s">
        <v>988</v>
      </c>
    </row>
    <row r="39" spans="1:8" x14ac:dyDescent="0.2">
      <c r="A39" s="606">
        <v>2.6</v>
      </c>
      <c r="B39" s="607" t="s">
        <v>778</v>
      </c>
      <c r="C39" s="607" t="s">
        <v>769</v>
      </c>
      <c r="D39" s="607" t="s">
        <v>779</v>
      </c>
      <c r="E39" s="607">
        <f>E34</f>
        <v>4</v>
      </c>
      <c r="F39" s="608">
        <v>14.4</v>
      </c>
      <c r="G39" s="897">
        <f t="shared" si="0"/>
        <v>57.6</v>
      </c>
      <c r="H39" s="894"/>
    </row>
    <row r="40" spans="1:8" x14ac:dyDescent="0.2">
      <c r="A40" s="606">
        <v>2.7</v>
      </c>
      <c r="B40" s="607" t="s">
        <v>780</v>
      </c>
      <c r="C40" s="607" t="s">
        <v>769</v>
      </c>
      <c r="D40" s="607" t="s">
        <v>781</v>
      </c>
      <c r="E40" s="607">
        <f>E34</f>
        <v>4</v>
      </c>
      <c r="F40" s="608">
        <v>5.3</v>
      </c>
      <c r="G40" s="897">
        <f t="shared" si="0"/>
        <v>21.2</v>
      </c>
      <c r="H40" s="894"/>
    </row>
    <row r="41" spans="1:8" x14ac:dyDescent="0.2">
      <c r="A41" s="606">
        <v>2.8</v>
      </c>
      <c r="B41" s="607" t="s">
        <v>782</v>
      </c>
      <c r="C41" s="607" t="s">
        <v>769</v>
      </c>
      <c r="D41" s="607" t="s">
        <v>783</v>
      </c>
      <c r="E41" s="607">
        <f>E34</f>
        <v>4</v>
      </c>
      <c r="F41" s="608">
        <v>8.9</v>
      </c>
      <c r="G41" s="897">
        <f t="shared" si="0"/>
        <v>35.6</v>
      </c>
      <c r="H41" s="894"/>
    </row>
    <row r="42" spans="1:8" x14ac:dyDescent="0.2">
      <c r="A42" s="606">
        <v>2.9</v>
      </c>
      <c r="B42" s="607" t="s">
        <v>784</v>
      </c>
      <c r="C42" s="607" t="s">
        <v>769</v>
      </c>
      <c r="D42" s="607" t="s">
        <v>785</v>
      </c>
      <c r="E42" s="607">
        <f>E34</f>
        <v>4</v>
      </c>
      <c r="F42" s="608">
        <v>13.8</v>
      </c>
      <c r="G42" s="897">
        <f t="shared" si="0"/>
        <v>55.2</v>
      </c>
      <c r="H42" s="894"/>
    </row>
    <row r="43" spans="1:8" ht="25.5" x14ac:dyDescent="0.2">
      <c r="A43" s="631">
        <v>2.1</v>
      </c>
      <c r="B43" s="607" t="s">
        <v>786</v>
      </c>
      <c r="C43" s="607" t="s">
        <v>769</v>
      </c>
      <c r="D43" s="607" t="s">
        <v>787</v>
      </c>
      <c r="E43" s="607">
        <f>E34</f>
        <v>4</v>
      </c>
      <c r="F43" s="608">
        <v>7.1</v>
      </c>
      <c r="G43" s="897">
        <f t="shared" si="0"/>
        <v>28.4</v>
      </c>
      <c r="H43" s="894"/>
    </row>
    <row r="44" spans="1:8" x14ac:dyDescent="0.2">
      <c r="A44" s="632"/>
      <c r="B44" s="1374" t="s">
        <v>788</v>
      </c>
      <c r="C44" s="1375"/>
      <c r="D44" s="1376"/>
      <c r="E44" s="1377"/>
      <c r="F44" s="1378"/>
      <c r="G44" s="1378"/>
      <c r="H44" s="894"/>
    </row>
    <row r="45" spans="1:8" ht="38.25" x14ac:dyDescent="0.2">
      <c r="A45" s="606">
        <v>2.11</v>
      </c>
      <c r="B45" s="607" t="s">
        <v>789</v>
      </c>
      <c r="C45" s="607" t="s">
        <v>790</v>
      </c>
      <c r="D45" s="607" t="s">
        <v>791</v>
      </c>
      <c r="E45" s="607">
        <f>E17</f>
        <v>19</v>
      </c>
      <c r="F45" s="608">
        <f>9*7.8</f>
        <v>70.2</v>
      </c>
      <c r="G45" s="897">
        <f>E45*F45</f>
        <v>1333.8</v>
      </c>
      <c r="H45" s="894"/>
    </row>
    <row r="46" spans="1:8" x14ac:dyDescent="0.2">
      <c r="A46" s="606">
        <v>2.12</v>
      </c>
      <c r="B46" s="607" t="s">
        <v>792</v>
      </c>
      <c r="C46" s="607" t="s">
        <v>769</v>
      </c>
      <c r="D46" s="607" t="s">
        <v>793</v>
      </c>
      <c r="E46" s="607">
        <f>E17</f>
        <v>19</v>
      </c>
      <c r="F46" s="608">
        <v>19.7</v>
      </c>
      <c r="G46" s="897">
        <f>E46*F46</f>
        <v>374.3</v>
      </c>
      <c r="H46" s="894"/>
    </row>
    <row r="47" spans="1:8" ht="19.5" customHeight="1" x14ac:dyDescent="0.2">
      <c r="A47" s="606">
        <v>2.13</v>
      </c>
      <c r="B47" s="607" t="s">
        <v>794</v>
      </c>
      <c r="C47" s="607" t="s">
        <v>769</v>
      </c>
      <c r="D47" s="607" t="s">
        <v>795</v>
      </c>
      <c r="E47" s="607">
        <f>E17</f>
        <v>19</v>
      </c>
      <c r="F47" s="608">
        <v>95.8</v>
      </c>
      <c r="G47" s="897">
        <f>E47*F47</f>
        <v>1820.2</v>
      </c>
      <c r="H47" s="894"/>
    </row>
    <row r="48" spans="1:8" ht="14.25" customHeight="1" x14ac:dyDescent="0.2">
      <c r="A48" s="1410" t="s">
        <v>796</v>
      </c>
      <c r="B48" s="1398"/>
      <c r="C48" s="1399"/>
      <c r="D48" s="1398"/>
      <c r="E48" s="1398"/>
      <c r="F48" s="1400"/>
      <c r="G48" s="906">
        <f>G47+G46+G45+G43+G42+G41+G40+G39+G38+G37+G36+G35+G34</f>
        <v>4033.9</v>
      </c>
      <c r="H48" s="894"/>
    </row>
    <row r="49" spans="1:8" ht="16.5" customHeight="1" x14ac:dyDescent="0.2">
      <c r="A49" s="1403" t="s">
        <v>544</v>
      </c>
      <c r="B49" s="1404"/>
      <c r="C49" s="1404"/>
      <c r="D49" s="1404"/>
      <c r="E49" s="1404"/>
      <c r="F49" s="1404"/>
      <c r="G49" s="1405"/>
      <c r="H49" s="894"/>
    </row>
    <row r="50" spans="1:8" ht="17.25" customHeight="1" x14ac:dyDescent="0.2">
      <c r="A50" s="606">
        <v>3.1</v>
      </c>
      <c r="B50" s="607" t="s">
        <v>797</v>
      </c>
      <c r="C50" s="633" t="s">
        <v>798</v>
      </c>
      <c r="D50" s="607" t="s">
        <v>799</v>
      </c>
      <c r="E50" s="607">
        <v>1</v>
      </c>
      <c r="F50" s="607">
        <v>200</v>
      </c>
      <c r="G50" s="911">
        <f>1.4*F50</f>
        <v>280</v>
      </c>
      <c r="H50" s="894"/>
    </row>
    <row r="51" spans="1:8" ht="24.75" customHeight="1" x14ac:dyDescent="0.2">
      <c r="A51" s="606">
        <v>3.2</v>
      </c>
      <c r="B51" s="607" t="s">
        <v>800</v>
      </c>
      <c r="C51" s="607" t="s">
        <v>731</v>
      </c>
      <c r="D51" s="607" t="s">
        <v>801</v>
      </c>
      <c r="E51" s="607">
        <f>E14</f>
        <v>5</v>
      </c>
      <c r="F51" s="634">
        <v>23.4</v>
      </c>
      <c r="G51" s="911">
        <f>E51*F51</f>
        <v>117</v>
      </c>
      <c r="H51" s="894"/>
    </row>
    <row r="52" spans="1:8" ht="54.75" customHeight="1" x14ac:dyDescent="0.2">
      <c r="A52" s="606">
        <v>3.3</v>
      </c>
      <c r="B52" s="607" t="s">
        <v>733</v>
      </c>
      <c r="C52" s="607" t="s">
        <v>185</v>
      </c>
      <c r="D52" s="896" t="s">
        <v>734</v>
      </c>
      <c r="E52" s="607">
        <v>3</v>
      </c>
      <c r="F52" s="608">
        <v>3.4</v>
      </c>
      <c r="G52" s="897">
        <f>F52*E52*1.3</f>
        <v>13.26</v>
      </c>
      <c r="H52" s="894"/>
    </row>
    <row r="53" spans="1:8" ht="25.5" x14ac:dyDescent="0.2">
      <c r="A53" s="606">
        <v>3.4</v>
      </c>
      <c r="B53" s="607" t="s">
        <v>802</v>
      </c>
      <c r="C53" s="607" t="s">
        <v>736</v>
      </c>
      <c r="D53" s="628" t="s">
        <v>803</v>
      </c>
      <c r="E53" s="607">
        <f>E16</f>
        <v>5</v>
      </c>
      <c r="F53" s="634">
        <v>13.3</v>
      </c>
      <c r="G53" s="911">
        <f>E53*F53</f>
        <v>66.5</v>
      </c>
      <c r="H53" s="894"/>
    </row>
    <row r="54" spans="1:8" x14ac:dyDescent="0.2">
      <c r="A54" s="606">
        <v>3.5</v>
      </c>
      <c r="B54" s="607" t="s">
        <v>804</v>
      </c>
      <c r="C54" s="607" t="s">
        <v>747</v>
      </c>
      <c r="D54" s="628" t="s">
        <v>805</v>
      </c>
      <c r="E54" s="607">
        <f>E21</f>
        <v>2</v>
      </c>
      <c r="F54" s="634">
        <v>161</v>
      </c>
      <c r="G54" s="911">
        <f>E54*F54</f>
        <v>322</v>
      </c>
      <c r="H54" s="894"/>
    </row>
    <row r="55" spans="1:8" ht="25.5" customHeight="1" x14ac:dyDescent="0.2">
      <c r="A55" s="606">
        <v>3.6</v>
      </c>
      <c r="B55" s="607" t="s">
        <v>806</v>
      </c>
      <c r="C55" s="607" t="s">
        <v>749</v>
      </c>
      <c r="D55" s="628" t="s">
        <v>807</v>
      </c>
      <c r="E55" s="607">
        <f>E22</f>
        <v>21</v>
      </c>
      <c r="F55" s="634">
        <v>14.8</v>
      </c>
      <c r="G55" s="911">
        <f>E55*F55</f>
        <v>310.8</v>
      </c>
      <c r="H55" s="894"/>
    </row>
    <row r="56" spans="1:8" ht="52.5" customHeight="1" x14ac:dyDescent="0.2">
      <c r="A56" s="606">
        <v>3.7</v>
      </c>
      <c r="B56" s="607" t="s">
        <v>808</v>
      </c>
      <c r="C56" s="607" t="s">
        <v>758</v>
      </c>
      <c r="D56" s="607" t="s">
        <v>809</v>
      </c>
      <c r="E56" s="608">
        <f>G48</f>
        <v>4033.9</v>
      </c>
      <c r="F56" s="634">
        <v>0.2</v>
      </c>
      <c r="G56" s="759">
        <f>E56*F56</f>
        <v>806.78</v>
      </c>
      <c r="H56" s="894"/>
    </row>
    <row r="57" spans="1:8" ht="31.5" customHeight="1" x14ac:dyDescent="0.2">
      <c r="A57" s="1411" t="s">
        <v>810</v>
      </c>
      <c r="B57" s="1375"/>
      <c r="C57" s="1375"/>
      <c r="D57" s="1375"/>
      <c r="E57" s="1375"/>
      <c r="F57" s="1376"/>
      <c r="G57" s="912">
        <f>G50+G51+G53+G55+G56</f>
        <v>1581.08</v>
      </c>
      <c r="H57" s="894"/>
    </row>
    <row r="58" spans="1:8" ht="21" customHeight="1" x14ac:dyDescent="0.2">
      <c r="A58" s="606">
        <v>3.8</v>
      </c>
      <c r="B58" s="607" t="s">
        <v>811</v>
      </c>
      <c r="C58" s="607" t="s">
        <v>714</v>
      </c>
      <c r="D58" s="607" t="s">
        <v>812</v>
      </c>
      <c r="E58" s="607">
        <v>1</v>
      </c>
      <c r="F58" s="913">
        <f>G50+G51+G53+G56</f>
        <v>1270.28</v>
      </c>
      <c r="G58" s="911">
        <f>F58*0.25</f>
        <v>317.57</v>
      </c>
      <c r="H58" s="894" t="s">
        <v>989</v>
      </c>
    </row>
    <row r="59" spans="1:8" ht="24" customHeight="1" x14ac:dyDescent="0.2">
      <c r="A59" s="1397" t="s">
        <v>813</v>
      </c>
      <c r="B59" s="1399"/>
      <c r="C59" s="1399"/>
      <c r="D59" s="1399"/>
      <c r="E59" s="1399"/>
      <c r="F59" s="1412"/>
      <c r="G59" s="914">
        <f>G57+G58</f>
        <v>1898.65</v>
      </c>
      <c r="H59" s="894"/>
    </row>
    <row r="60" spans="1:8" ht="15" customHeight="1" x14ac:dyDescent="0.2">
      <c r="A60" s="1413" t="s">
        <v>814</v>
      </c>
      <c r="B60" s="1414"/>
      <c r="C60" s="1414"/>
      <c r="D60" s="1414"/>
      <c r="E60" s="1414"/>
      <c r="F60" s="1414"/>
      <c r="G60" s="915">
        <f>(G31+G48+G59)*1.1</f>
        <v>12594.33</v>
      </c>
      <c r="H60" s="894"/>
    </row>
    <row r="61" spans="1:8" x14ac:dyDescent="0.2">
      <c r="A61" s="1415" t="s">
        <v>815</v>
      </c>
      <c r="B61" s="1416"/>
      <c r="C61" s="1416"/>
      <c r="D61" s="1416"/>
      <c r="E61" s="1416"/>
      <c r="F61" s="1417"/>
      <c r="G61" s="1421">
        <f>G60*52.94</f>
        <v>666743.82999999996</v>
      </c>
      <c r="H61" s="894"/>
    </row>
    <row r="62" spans="1:8" x14ac:dyDescent="0.2">
      <c r="A62" s="1418"/>
      <c r="B62" s="1419"/>
      <c r="C62" s="1419"/>
      <c r="D62" s="1419"/>
      <c r="E62" s="1419"/>
      <c r="F62" s="1420"/>
      <c r="G62" s="1421"/>
      <c r="H62" s="894"/>
    </row>
    <row r="63" spans="1:8" x14ac:dyDescent="0.2">
      <c r="A63" s="1422" t="s">
        <v>816</v>
      </c>
      <c r="B63" s="1423"/>
      <c r="C63" s="1423"/>
      <c r="D63" s="1423"/>
      <c r="E63" s="1423"/>
      <c r="F63" s="1423"/>
      <c r="G63" s="1423"/>
      <c r="H63" s="894"/>
    </row>
    <row r="64" spans="1:8" ht="31.5" customHeight="1" x14ac:dyDescent="0.2">
      <c r="A64" s="609">
        <v>4.0999999999999996</v>
      </c>
      <c r="B64" s="916" t="s">
        <v>817</v>
      </c>
      <c r="C64" s="609" t="s">
        <v>818</v>
      </c>
      <c r="D64" s="1424"/>
      <c r="E64" s="609">
        <v>12</v>
      </c>
      <c r="F64" s="635"/>
      <c r="G64" s="917"/>
      <c r="H64" s="894"/>
    </row>
    <row r="65" spans="1:8" ht="22.5" customHeight="1" x14ac:dyDescent="0.2">
      <c r="A65" s="609">
        <v>4.2</v>
      </c>
      <c r="B65" s="918" t="s">
        <v>819</v>
      </c>
      <c r="C65" s="609" t="s">
        <v>739</v>
      </c>
      <c r="D65" s="1424"/>
      <c r="E65" s="758">
        <v>6</v>
      </c>
      <c r="F65" s="635"/>
      <c r="G65" s="917"/>
      <c r="H65" s="894"/>
    </row>
    <row r="66" spans="1:8" ht="26.25" customHeight="1" x14ac:dyDescent="0.2">
      <c r="A66" s="609">
        <v>4.3</v>
      </c>
      <c r="B66" s="758" t="s">
        <v>820</v>
      </c>
      <c r="C66" s="618" t="s">
        <v>769</v>
      </c>
      <c r="D66" s="1424"/>
      <c r="E66" s="758">
        <f>E20</f>
        <v>4</v>
      </c>
      <c r="F66" s="609"/>
      <c r="G66" s="919"/>
      <c r="H66" s="894"/>
    </row>
    <row r="67" spans="1:8" ht="24.75" customHeight="1" x14ac:dyDescent="0.2">
      <c r="A67" s="609">
        <v>4.4000000000000004</v>
      </c>
      <c r="B67" s="758" t="s">
        <v>821</v>
      </c>
      <c r="C67" s="607" t="s">
        <v>769</v>
      </c>
      <c r="D67" s="1424"/>
      <c r="E67" s="758">
        <f>E18</f>
        <v>8</v>
      </c>
      <c r="F67" s="609"/>
      <c r="G67" s="919"/>
      <c r="H67" s="894"/>
    </row>
    <row r="68" spans="1:8" ht="24.75" customHeight="1" x14ac:dyDescent="0.2">
      <c r="A68" s="609">
        <v>4.5</v>
      </c>
      <c r="B68" s="758" t="s">
        <v>822</v>
      </c>
      <c r="C68" s="607" t="s">
        <v>769</v>
      </c>
      <c r="D68" s="1424"/>
      <c r="E68" s="758">
        <f>E18</f>
        <v>8</v>
      </c>
      <c r="F68" s="609"/>
      <c r="G68" s="919"/>
      <c r="H68" s="894"/>
    </row>
    <row r="69" spans="1:8" ht="29.25" customHeight="1" x14ac:dyDescent="0.2">
      <c r="A69" s="609">
        <v>4.5999999999999996</v>
      </c>
      <c r="B69" s="758" t="s">
        <v>823</v>
      </c>
      <c r="C69" s="607" t="s">
        <v>769</v>
      </c>
      <c r="D69" s="1424"/>
      <c r="E69" s="758">
        <f>E67</f>
        <v>8</v>
      </c>
      <c r="F69" s="609"/>
      <c r="G69" s="919"/>
      <c r="H69" s="894"/>
    </row>
    <row r="70" spans="1:8" ht="18.75" customHeight="1" x14ac:dyDescent="0.2">
      <c r="A70" s="636">
        <v>4.7</v>
      </c>
      <c r="B70" s="609" t="s">
        <v>824</v>
      </c>
      <c r="C70" s="637" t="s">
        <v>736</v>
      </c>
      <c r="D70" s="1424"/>
      <c r="E70" s="609">
        <v>2</v>
      </c>
      <c r="F70" s="638"/>
      <c r="G70" s="919"/>
      <c r="H70" s="894"/>
    </row>
    <row r="71" spans="1:8" ht="21.75" customHeight="1" x14ac:dyDescent="0.2">
      <c r="A71" s="636"/>
      <c r="B71" s="636"/>
      <c r="C71" s="639"/>
      <c r="D71" s="1424"/>
      <c r="E71" s="640"/>
      <c r="F71" s="636"/>
      <c r="G71" s="919"/>
      <c r="H71" s="894"/>
    </row>
    <row r="72" spans="1:8" ht="28.5" customHeight="1" x14ac:dyDescent="0.2">
      <c r="A72" s="641"/>
      <c r="B72" s="640"/>
      <c r="C72" s="639"/>
      <c r="D72" s="1420"/>
      <c r="E72" s="641"/>
      <c r="F72" s="642"/>
      <c r="G72" s="919"/>
      <c r="H72" s="894"/>
    </row>
    <row r="73" spans="1:8" ht="19.5" customHeight="1" x14ac:dyDescent="0.2">
      <c r="A73" s="920"/>
      <c r="B73" s="921" t="s">
        <v>825</v>
      </c>
      <c r="C73" s="922"/>
      <c r="D73" s="922"/>
      <c r="E73" s="923"/>
      <c r="F73" s="924"/>
      <c r="G73" s="925">
        <f>G61</f>
        <v>666743.82999999996</v>
      </c>
      <c r="H73" s="894"/>
    </row>
    <row r="74" spans="1:8" ht="23.25" customHeight="1" x14ac:dyDescent="0.2">
      <c r="A74" s="1425" t="s">
        <v>826</v>
      </c>
      <c r="B74" s="1426"/>
      <c r="C74" s="926">
        <v>0.2</v>
      </c>
      <c r="D74" s="927"/>
      <c r="E74" s="927"/>
      <c r="F74" s="927"/>
      <c r="G74" s="928">
        <f>G61*1.2</f>
        <v>800092.6</v>
      </c>
      <c r="H74" s="894"/>
    </row>
    <row r="75" spans="1:8" ht="23.25" customHeight="1" x14ac:dyDescent="0.2">
      <c r="B75" s="1427" t="s">
        <v>827</v>
      </c>
      <c r="C75" s="1427"/>
    </row>
    <row r="76" spans="1:8" ht="18.75" customHeight="1" x14ac:dyDescent="0.2"/>
    <row r="77" spans="1:8" ht="12.75" customHeight="1" x14ac:dyDescent="0.2">
      <c r="A77" s="1428"/>
      <c r="B77" s="1428"/>
      <c r="C77" s="644" t="s">
        <v>828</v>
      </c>
      <c r="E77" s="594"/>
    </row>
    <row r="78" spans="1:8" ht="27" customHeight="1" x14ac:dyDescent="0.2">
      <c r="C78" s="1408"/>
      <c r="D78" s="1408"/>
      <c r="E78" s="1409"/>
    </row>
  </sheetData>
  <mergeCells count="32">
    <mergeCell ref="C78:E78"/>
    <mergeCell ref="A48:F48"/>
    <mergeCell ref="A49:G49"/>
    <mergeCell ref="A57:F57"/>
    <mergeCell ref="A59:F59"/>
    <mergeCell ref="A60:F60"/>
    <mergeCell ref="A61:F62"/>
    <mergeCell ref="G61:G62"/>
    <mergeCell ref="A63:G63"/>
    <mergeCell ref="D64:D72"/>
    <mergeCell ref="A74:B74"/>
    <mergeCell ref="B75:C75"/>
    <mergeCell ref="A77:B77"/>
    <mergeCell ref="B44:D44"/>
    <mergeCell ref="E44:G44"/>
    <mergeCell ref="A8:C9"/>
    <mergeCell ref="D8:G9"/>
    <mergeCell ref="D10:G10"/>
    <mergeCell ref="B11:G11"/>
    <mergeCell ref="A13:G13"/>
    <mergeCell ref="A23:F23"/>
    <mergeCell ref="A30:F30"/>
    <mergeCell ref="A31:F31"/>
    <mergeCell ref="A32:G32"/>
    <mergeCell ref="B33:D33"/>
    <mergeCell ref="E33:G33"/>
    <mergeCell ref="D6:G6"/>
    <mergeCell ref="A1:G1"/>
    <mergeCell ref="A2:G2"/>
    <mergeCell ref="A4:B4"/>
    <mergeCell ref="D4:G4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4" orientation="portrait" horizontalDpi="1200" r:id="rId1"/>
  <headerFooter>
    <oddFooter>&amp;Rстр.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topLeftCell="A22" zoomScaleNormal="120" zoomScaleSheetLayoutView="100" workbookViewId="0">
      <selection activeCell="J20" sqref="J20"/>
    </sheetView>
  </sheetViews>
  <sheetFormatPr defaultColWidth="8.7109375" defaultRowHeight="12.75" x14ac:dyDescent="0.2"/>
  <cols>
    <col min="1" max="1" width="4.7109375" style="646" customWidth="1"/>
    <col min="2" max="2" width="24.7109375" style="646" customWidth="1"/>
    <col min="3" max="3" width="32.7109375" style="646" customWidth="1"/>
    <col min="4" max="4" width="14.28515625" style="646" customWidth="1"/>
    <col min="5" max="5" width="10.28515625" style="646" customWidth="1"/>
    <col min="6" max="6" width="20.85546875" style="646" customWidth="1"/>
    <col min="7" max="7" width="16.5703125" style="723" customWidth="1"/>
    <col min="8" max="8" width="28.5703125" style="646" hidden="1" customWidth="1"/>
    <col min="9" max="9" width="28" style="646" customWidth="1"/>
    <col min="10" max="16384" width="8.7109375" style="646"/>
  </cols>
  <sheetData>
    <row r="1" spans="1:11" x14ac:dyDescent="0.2">
      <c r="A1" s="1435" t="s">
        <v>899</v>
      </c>
      <c r="B1" s="1435"/>
      <c r="C1" s="1435"/>
      <c r="D1" s="1435"/>
      <c r="E1" s="1435"/>
      <c r="F1" s="1435"/>
      <c r="G1" s="1435"/>
      <c r="H1" s="645"/>
      <c r="I1" s="706" t="s">
        <v>970</v>
      </c>
    </row>
    <row r="2" spans="1:11" ht="28.9" customHeight="1" x14ac:dyDescent="0.2">
      <c r="A2" s="1436" t="s">
        <v>829</v>
      </c>
      <c r="B2" s="1436"/>
      <c r="C2" s="1436"/>
      <c r="D2" s="1436"/>
      <c r="E2" s="1436"/>
      <c r="F2" s="1436"/>
      <c r="G2" s="1436"/>
      <c r="H2" s="645"/>
      <c r="I2" s="706"/>
    </row>
    <row r="3" spans="1:11" ht="61.5" customHeight="1" x14ac:dyDescent="0.2">
      <c r="A3" s="647"/>
      <c r="B3" s="762" t="s">
        <v>830</v>
      </c>
      <c r="C3" s="1437" t="s">
        <v>831</v>
      </c>
      <c r="D3" s="1437"/>
      <c r="E3" s="1437"/>
      <c r="F3" s="1437"/>
      <c r="G3" s="649"/>
      <c r="H3" s="645"/>
      <c r="I3" s="706"/>
    </row>
    <row r="4" spans="1:11" s="653" customFormat="1" ht="22.9" customHeight="1" x14ac:dyDescent="0.2">
      <c r="A4" s="650" t="s">
        <v>832</v>
      </c>
      <c r="B4" s="650"/>
      <c r="C4" s="650"/>
      <c r="D4" s="650"/>
      <c r="E4" s="650"/>
      <c r="F4" s="650"/>
      <c r="G4" s="651"/>
      <c r="H4" s="650"/>
      <c r="I4" s="929"/>
      <c r="J4" s="749"/>
    </row>
    <row r="5" spans="1:11" s="653" customFormat="1" ht="18" customHeight="1" x14ac:dyDescent="0.2">
      <c r="A5" s="654" t="s">
        <v>833</v>
      </c>
      <c r="B5" s="654"/>
      <c r="C5" s="654"/>
      <c r="D5" s="654"/>
      <c r="E5" s="654"/>
      <c r="F5" s="654"/>
      <c r="G5" s="655"/>
      <c r="H5" s="654"/>
      <c r="I5" s="929"/>
      <c r="J5" s="656"/>
      <c r="K5" s="657"/>
    </row>
    <row r="6" spans="1:11" x14ac:dyDescent="0.2">
      <c r="A6" s="1438" t="s">
        <v>78</v>
      </c>
      <c r="B6" s="1438"/>
      <c r="C6" s="1438"/>
      <c r="D6" s="1438"/>
      <c r="E6" s="1438"/>
      <c r="F6" s="1438"/>
      <c r="G6" s="1438"/>
      <c r="H6" s="645"/>
      <c r="I6" s="706"/>
    </row>
    <row r="7" spans="1:11" ht="25.5" x14ac:dyDescent="0.2">
      <c r="A7" s="658" t="s">
        <v>101</v>
      </c>
      <c r="B7" s="658" t="s">
        <v>834</v>
      </c>
      <c r="C7" s="658" t="s">
        <v>209</v>
      </c>
      <c r="D7" s="658" t="s">
        <v>667</v>
      </c>
      <c r="E7" s="658" t="s">
        <v>20</v>
      </c>
      <c r="F7" s="658" t="s">
        <v>835</v>
      </c>
      <c r="G7" s="659" t="s">
        <v>836</v>
      </c>
      <c r="H7" s="645"/>
      <c r="I7" s="706"/>
    </row>
    <row r="8" spans="1:11" x14ac:dyDescent="0.2">
      <c r="A8" s="660">
        <v>1</v>
      </c>
      <c r="B8" s="660">
        <v>2</v>
      </c>
      <c r="C8" s="660">
        <v>3</v>
      </c>
      <c r="D8" s="660">
        <v>4</v>
      </c>
      <c r="E8" s="660">
        <v>5</v>
      </c>
      <c r="F8" s="660">
        <v>6</v>
      </c>
      <c r="G8" s="661">
        <v>7</v>
      </c>
      <c r="H8" s="645"/>
      <c r="I8" s="706"/>
    </row>
    <row r="9" spans="1:11" x14ac:dyDescent="0.2">
      <c r="A9" s="1439" t="s">
        <v>837</v>
      </c>
      <c r="B9" s="1440"/>
      <c r="C9" s="1440"/>
      <c r="D9" s="1440"/>
      <c r="E9" s="1440"/>
      <c r="F9" s="1440"/>
      <c r="G9" s="1441"/>
      <c r="H9" s="645"/>
      <c r="I9" s="706"/>
    </row>
    <row r="10" spans="1:11" ht="63.75" x14ac:dyDescent="0.2">
      <c r="A10" s="662">
        <v>1</v>
      </c>
      <c r="B10" s="663" t="s">
        <v>838</v>
      </c>
      <c r="C10" s="664" t="s">
        <v>839</v>
      </c>
      <c r="D10" s="662" t="s">
        <v>840</v>
      </c>
      <c r="E10" s="662">
        <v>1</v>
      </c>
      <c r="F10" s="665">
        <v>70</v>
      </c>
      <c r="G10" s="696">
        <f>E10*F10</f>
        <v>70</v>
      </c>
      <c r="H10" s="645"/>
      <c r="I10" s="706"/>
    </row>
    <row r="11" spans="1:11" ht="64.5" thickBot="1" x14ac:dyDescent="0.25">
      <c r="A11" s="666">
        <v>2</v>
      </c>
      <c r="B11" s="667" t="s">
        <v>841</v>
      </c>
      <c r="C11" s="668" t="s">
        <v>842</v>
      </c>
      <c r="D11" s="669" t="s">
        <v>843</v>
      </c>
      <c r="E11" s="669">
        <v>38</v>
      </c>
      <c r="F11" s="669">
        <v>930</v>
      </c>
      <c r="G11" s="665">
        <f>(930+E11*930*0.5)*0.48</f>
        <v>8928</v>
      </c>
      <c r="H11" s="930"/>
      <c r="I11" s="931"/>
    </row>
    <row r="12" spans="1:11" ht="13.9" hidden="1" customHeight="1" x14ac:dyDescent="0.2">
      <c r="A12" s="671">
        <v>4</v>
      </c>
      <c r="B12" s="672" t="s">
        <v>844</v>
      </c>
      <c r="C12" s="672" t="s">
        <v>845</v>
      </c>
      <c r="D12" s="672" t="s">
        <v>846</v>
      </c>
      <c r="E12" s="673">
        <v>0</v>
      </c>
      <c r="F12" s="673">
        <v>680</v>
      </c>
      <c r="G12" s="932">
        <f>E12*F12</f>
        <v>0</v>
      </c>
      <c r="I12" s="931"/>
    </row>
    <row r="13" spans="1:11" ht="29.25" customHeight="1" x14ac:dyDescent="0.2">
      <c r="A13" s="666">
        <v>4</v>
      </c>
      <c r="B13" s="669" t="s">
        <v>847</v>
      </c>
      <c r="C13" s="675" t="s">
        <v>848</v>
      </c>
      <c r="D13" s="669" t="s">
        <v>849</v>
      </c>
      <c r="E13" s="669">
        <v>20</v>
      </c>
      <c r="F13" s="669">
        <v>4.0599999999999996</v>
      </c>
      <c r="G13" s="666">
        <f>F13*E13</f>
        <v>81.2</v>
      </c>
      <c r="I13" s="931"/>
    </row>
    <row r="14" spans="1:11" ht="30.75" hidden="1" customHeight="1" x14ac:dyDescent="0.2">
      <c r="A14" s="676">
        <v>5</v>
      </c>
      <c r="B14" s="677" t="s">
        <v>850</v>
      </c>
      <c r="C14" s="678" t="s">
        <v>851</v>
      </c>
      <c r="D14" s="677" t="s">
        <v>852</v>
      </c>
      <c r="E14" s="679">
        <v>173</v>
      </c>
      <c r="F14" s="680">
        <v>0</v>
      </c>
      <c r="G14" s="933">
        <f>E14*F14</f>
        <v>0</v>
      </c>
      <c r="I14" s="931"/>
    </row>
    <row r="15" spans="1:11" ht="26.25" hidden="1" customHeight="1" x14ac:dyDescent="0.2">
      <c r="A15" s="681">
        <v>6</v>
      </c>
      <c r="B15" s="682" t="s">
        <v>853</v>
      </c>
      <c r="C15" s="683" t="s">
        <v>854</v>
      </c>
      <c r="D15" s="682">
        <v>1</v>
      </c>
      <c r="E15" s="684" t="e">
        <f>#REF!+#REF!+G11+#REF!+G13</f>
        <v>#REF!</v>
      </c>
      <c r="F15" s="685"/>
      <c r="G15" s="933" t="e">
        <f>D15*E15</f>
        <v>#REF!</v>
      </c>
      <c r="I15" s="931"/>
    </row>
    <row r="16" spans="1:11" ht="26.25" customHeight="1" x14ac:dyDescent="0.2">
      <c r="A16" s="686">
        <v>5</v>
      </c>
      <c r="B16" s="663" t="s">
        <v>853</v>
      </c>
      <c r="C16" s="687" t="s">
        <v>855</v>
      </c>
      <c r="D16" s="688">
        <v>1.2</v>
      </c>
      <c r="E16" s="689">
        <f>G10+G11+G13</f>
        <v>9079.2000000000007</v>
      </c>
      <c r="F16" s="690"/>
      <c r="G16" s="731">
        <f>D16*E16</f>
        <v>10895.04</v>
      </c>
      <c r="H16" s="645"/>
      <c r="I16" s="706"/>
    </row>
    <row r="17" spans="1:9" ht="20.25" customHeight="1" x14ac:dyDescent="0.2">
      <c r="A17" s="1442" t="s">
        <v>856</v>
      </c>
      <c r="B17" s="1443"/>
      <c r="C17" s="1443"/>
      <c r="D17" s="1443"/>
      <c r="E17" s="1443"/>
      <c r="F17" s="1444"/>
      <c r="G17" s="934">
        <f>G10+G11+G13+G16</f>
        <v>19974.240000000002</v>
      </c>
      <c r="H17" s="645"/>
      <c r="I17" s="706"/>
    </row>
    <row r="18" spans="1:9" ht="18" customHeight="1" x14ac:dyDescent="0.2">
      <c r="A18" s="1429" t="s">
        <v>857</v>
      </c>
      <c r="B18" s="1430"/>
      <c r="C18" s="1430"/>
      <c r="D18" s="1430"/>
      <c r="E18" s="1430"/>
      <c r="F18" s="1430"/>
      <c r="G18" s="1431"/>
      <c r="H18" s="645"/>
      <c r="I18" s="706"/>
    </row>
    <row r="19" spans="1:9" ht="42" customHeight="1" x14ac:dyDescent="0.2">
      <c r="A19" s="686">
        <v>6</v>
      </c>
      <c r="B19" s="693" t="s">
        <v>858</v>
      </c>
      <c r="C19" s="693" t="s">
        <v>859</v>
      </c>
      <c r="D19" s="694" t="s">
        <v>860</v>
      </c>
      <c r="E19" s="695">
        <v>1.5</v>
      </c>
      <c r="F19" s="669">
        <v>530</v>
      </c>
      <c r="G19" s="696">
        <f>E19*F19</f>
        <v>795</v>
      </c>
      <c r="H19" s="935"/>
      <c r="I19" s="706"/>
    </row>
    <row r="20" spans="1:9" ht="36" customHeight="1" x14ac:dyDescent="0.2">
      <c r="A20" s="698">
        <v>7</v>
      </c>
      <c r="B20" s="669" t="s">
        <v>861</v>
      </c>
      <c r="C20" s="732" t="s">
        <v>862</v>
      </c>
      <c r="D20" s="699" t="s">
        <v>863</v>
      </c>
      <c r="E20" s="700">
        <v>20</v>
      </c>
      <c r="F20" s="936">
        <v>0.25</v>
      </c>
      <c r="G20" s="665">
        <f>E20*F20</f>
        <v>5</v>
      </c>
      <c r="H20" s="701"/>
      <c r="I20" s="706"/>
    </row>
    <row r="21" spans="1:9" ht="25.5" x14ac:dyDescent="0.2">
      <c r="A21" s="686">
        <v>8</v>
      </c>
      <c r="B21" s="663" t="s">
        <v>864</v>
      </c>
      <c r="C21" s="693" t="s">
        <v>865</v>
      </c>
      <c r="D21" s="694" t="s">
        <v>866</v>
      </c>
      <c r="E21" s="702">
        <v>1</v>
      </c>
      <c r="F21" s="702">
        <v>78</v>
      </c>
      <c r="G21" s="696">
        <f t="shared" ref="G21" si="0">E21*F21</f>
        <v>78</v>
      </c>
      <c r="H21" s="703"/>
      <c r="I21" s="706"/>
    </row>
    <row r="22" spans="1:9" x14ac:dyDescent="0.2">
      <c r="A22" s="704"/>
      <c r="B22" s="693"/>
      <c r="C22" s="705" t="s">
        <v>867</v>
      </c>
      <c r="D22" s="693"/>
      <c r="E22" s="706"/>
      <c r="F22" s="690"/>
      <c r="G22" s="691">
        <f>SUM(G19:G21)</f>
        <v>878</v>
      </c>
      <c r="H22" s="703"/>
      <c r="I22" s="706"/>
    </row>
    <row r="23" spans="1:9" x14ac:dyDescent="0.2">
      <c r="A23" s="707"/>
      <c r="B23" s="693"/>
      <c r="C23" s="705" t="s">
        <v>868</v>
      </c>
      <c r="D23" s="707"/>
      <c r="E23" s="707"/>
      <c r="F23" s="705"/>
      <c r="G23" s="708">
        <f>G17+G22</f>
        <v>20852.240000000002</v>
      </c>
      <c r="H23" s="645"/>
      <c r="I23" s="706"/>
    </row>
    <row r="24" spans="1:9" ht="25.5" x14ac:dyDescent="0.2">
      <c r="A24" s="662">
        <v>9</v>
      </c>
      <c r="B24" s="693" t="s">
        <v>869</v>
      </c>
      <c r="C24" s="709" t="s">
        <v>753</v>
      </c>
      <c r="D24" s="693"/>
      <c r="E24" s="693"/>
      <c r="F24" s="694">
        <v>14.6</v>
      </c>
      <c r="G24" s="708">
        <f>G23*F24</f>
        <v>304442.7</v>
      </c>
      <c r="H24" s="645"/>
      <c r="I24" s="706"/>
    </row>
    <row r="25" spans="1:9" ht="38.25" x14ac:dyDescent="0.2">
      <c r="A25" s="662">
        <v>10</v>
      </c>
      <c r="B25" s="693" t="s">
        <v>870</v>
      </c>
      <c r="C25" s="709" t="s">
        <v>753</v>
      </c>
      <c r="D25" s="693"/>
      <c r="E25" s="693"/>
      <c r="F25" s="694">
        <v>4</v>
      </c>
      <c r="G25" s="708">
        <f>G24*F25</f>
        <v>1217770.8</v>
      </c>
      <c r="H25" s="645"/>
      <c r="I25" s="706"/>
    </row>
    <row r="26" spans="1:9" s="711" customFormat="1" ht="15" customHeight="1" x14ac:dyDescent="0.2">
      <c r="A26" s="1432" t="s">
        <v>871</v>
      </c>
      <c r="B26" s="1433"/>
      <c r="C26" s="1433"/>
      <c r="D26" s="1433"/>
      <c r="E26" s="1433"/>
      <c r="F26" s="1433"/>
      <c r="G26" s="1434"/>
      <c r="H26" s="710"/>
      <c r="I26" s="706"/>
    </row>
    <row r="27" spans="1:9" ht="131.25" customHeight="1" x14ac:dyDescent="0.2">
      <c r="A27" s="662">
        <v>11</v>
      </c>
      <c r="B27" s="693" t="s">
        <v>872</v>
      </c>
      <c r="C27" s="709" t="s">
        <v>873</v>
      </c>
      <c r="D27" s="693"/>
      <c r="E27" s="693"/>
      <c r="F27" s="712">
        <f>540*15*4</f>
        <v>32400</v>
      </c>
      <c r="G27" s="713">
        <f>F27</f>
        <v>32400</v>
      </c>
      <c r="H27" s="645"/>
      <c r="I27" s="706"/>
    </row>
    <row r="28" spans="1:9" x14ac:dyDescent="0.2">
      <c r="A28" s="937"/>
      <c r="B28" s="938"/>
      <c r="C28" s="939" t="s">
        <v>12</v>
      </c>
      <c r="D28" s="938"/>
      <c r="E28" s="938"/>
      <c r="F28" s="938"/>
      <c r="G28" s="940">
        <f>G25+G27</f>
        <v>1250170.8</v>
      </c>
      <c r="H28" s="645"/>
      <c r="I28" s="706"/>
    </row>
    <row r="29" spans="1:9" ht="15" customHeight="1" x14ac:dyDescent="0.2">
      <c r="A29" s="941"/>
      <c r="B29" s="941"/>
      <c r="C29" s="942" t="s">
        <v>874</v>
      </c>
      <c r="D29" s="943"/>
      <c r="E29" s="943"/>
      <c r="F29" s="943"/>
      <c r="G29" s="944">
        <f>G28*1.2</f>
        <v>1500204.96</v>
      </c>
      <c r="H29" s="645"/>
      <c r="I29" s="706"/>
    </row>
    <row r="30" spans="1:9" x14ac:dyDescent="0.2">
      <c r="A30" s="719"/>
      <c r="B30" s="87"/>
      <c r="C30" s="87"/>
      <c r="D30" s="718"/>
      <c r="E30" s="718"/>
      <c r="F30" s="718"/>
      <c r="G30" s="720"/>
    </row>
    <row r="31" spans="1:9" x14ac:dyDescent="0.2">
      <c r="A31" s="718"/>
      <c r="B31" s="721"/>
      <c r="C31" s="722"/>
      <c r="D31" s="718"/>
      <c r="E31" s="718"/>
      <c r="F31" s="718"/>
      <c r="G31" s="720"/>
    </row>
    <row r="32" spans="1:9" x14ac:dyDescent="0.2">
      <c r="A32" s="718"/>
      <c r="B32" s="721"/>
      <c r="C32" s="721"/>
      <c r="D32" s="718"/>
      <c r="E32" s="718"/>
      <c r="F32" s="718"/>
      <c r="G32" s="720"/>
    </row>
  </sheetData>
  <mergeCells count="8">
    <mergeCell ref="A18:G18"/>
    <mergeCell ref="A26:G26"/>
    <mergeCell ref="A1:G1"/>
    <mergeCell ref="A2:G2"/>
    <mergeCell ref="C3:F3"/>
    <mergeCell ref="A6:G6"/>
    <mergeCell ref="A9:G9"/>
    <mergeCell ref="A17:F17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7" zoomScaleNormal="100" zoomScaleSheetLayoutView="100" workbookViewId="0">
      <selection activeCell="K31" sqref="K31"/>
    </sheetView>
  </sheetViews>
  <sheetFormatPr defaultRowHeight="15" x14ac:dyDescent="0.25"/>
  <cols>
    <col min="1" max="1" width="9.140625" style="947"/>
    <col min="2" max="2" width="16" style="947" customWidth="1"/>
    <col min="3" max="3" width="9.140625" style="947"/>
    <col min="4" max="4" width="16.7109375" style="947" customWidth="1"/>
    <col min="5" max="6" width="9.140625" style="947"/>
    <col min="7" max="7" width="14" style="947" customWidth="1"/>
    <col min="8" max="8" width="22.85546875" style="947" customWidth="1"/>
    <col min="9" max="9" width="12" style="947" customWidth="1"/>
    <col min="10" max="14" width="9.140625" style="947"/>
    <col min="15" max="15" width="93.42578125" style="947" customWidth="1"/>
    <col min="16" max="16384" width="9.140625" style="947"/>
  </cols>
  <sheetData>
    <row r="1" spans="1:11" x14ac:dyDescent="0.25">
      <c r="A1" s="945"/>
      <c r="B1" s="945"/>
      <c r="C1" s="945"/>
      <c r="D1" s="945"/>
      <c r="E1" s="945"/>
      <c r="F1" s="945"/>
      <c r="G1" s="946" t="s">
        <v>912</v>
      </c>
    </row>
    <row r="2" spans="1:11" x14ac:dyDescent="0.25">
      <c r="A2" s="945"/>
      <c r="B2" s="945"/>
      <c r="C2" s="945"/>
      <c r="D2" s="945"/>
      <c r="E2" s="945"/>
      <c r="F2" s="945"/>
      <c r="G2" s="945"/>
    </row>
    <row r="3" spans="1:11" ht="49.5" customHeight="1" x14ac:dyDescent="0.25">
      <c r="A3" s="1447" t="s">
        <v>930</v>
      </c>
      <c r="B3" s="1448"/>
      <c r="C3" s="1448"/>
      <c r="D3" s="1448"/>
      <c r="E3" s="1448"/>
      <c r="F3" s="1448"/>
      <c r="G3" s="1448"/>
    </row>
    <row r="4" spans="1:11" ht="15" customHeight="1" x14ac:dyDescent="0.25">
      <c r="A4" s="945"/>
      <c r="B4" s="945"/>
      <c r="C4" s="948"/>
      <c r="D4" s="949"/>
      <c r="E4" s="949"/>
      <c r="F4" s="948"/>
      <c r="G4" s="950"/>
      <c r="H4" s="951"/>
    </row>
    <row r="5" spans="1:11" ht="36" customHeight="1" x14ac:dyDescent="0.25">
      <c r="A5" s="1449" t="s">
        <v>79</v>
      </c>
      <c r="B5" s="1450"/>
      <c r="C5" s="1451" t="s">
        <v>913</v>
      </c>
      <c r="D5" s="1450"/>
      <c r="E5" s="1450"/>
      <c r="F5" s="1450"/>
      <c r="G5" s="1450"/>
      <c r="H5" s="952"/>
    </row>
    <row r="6" spans="1:11" ht="38.25" customHeight="1" x14ac:dyDescent="0.25">
      <c r="A6" s="1452" t="s">
        <v>83</v>
      </c>
      <c r="B6" s="1450"/>
      <c r="C6" s="1453"/>
      <c r="D6" s="1450"/>
      <c r="E6" s="1450"/>
      <c r="F6" s="1450"/>
      <c r="G6" s="1450"/>
      <c r="H6" s="953"/>
    </row>
    <row r="7" spans="1:11" ht="39" customHeight="1" x14ac:dyDescent="0.25">
      <c r="A7" s="1454" t="s">
        <v>401</v>
      </c>
      <c r="B7" s="1450"/>
      <c r="C7" s="1453"/>
      <c r="D7" s="1450"/>
      <c r="E7" s="1450"/>
      <c r="F7" s="1450"/>
      <c r="G7" s="1450"/>
      <c r="H7" s="953"/>
    </row>
    <row r="8" spans="1:11" x14ac:dyDescent="0.25">
      <c r="A8" s="945"/>
      <c r="B8" s="945"/>
      <c r="C8" s="945"/>
      <c r="D8" s="954"/>
      <c r="E8" s="949"/>
      <c r="F8" s="945"/>
      <c r="G8" s="946"/>
    </row>
    <row r="9" spans="1:11" x14ac:dyDescent="0.25">
      <c r="A9" s="1445" t="s">
        <v>2</v>
      </c>
      <c r="B9" s="1445" t="s">
        <v>3</v>
      </c>
      <c r="C9" s="1458" t="s">
        <v>914</v>
      </c>
      <c r="D9" s="1459"/>
      <c r="E9" s="1445" t="s">
        <v>915</v>
      </c>
      <c r="F9" s="1445" t="s">
        <v>916</v>
      </c>
      <c r="G9" s="1445" t="s">
        <v>917</v>
      </c>
    </row>
    <row r="10" spans="1:11" ht="39.75" customHeight="1" x14ac:dyDescent="0.25">
      <c r="A10" s="1446"/>
      <c r="B10" s="1457"/>
      <c r="C10" s="955" t="s">
        <v>918</v>
      </c>
      <c r="D10" s="956" t="s">
        <v>919</v>
      </c>
      <c r="E10" s="1446"/>
      <c r="F10" s="1446"/>
      <c r="G10" s="1446"/>
    </row>
    <row r="11" spans="1:11" x14ac:dyDescent="0.25">
      <c r="A11" s="957">
        <v>1</v>
      </c>
      <c r="B11" s="958">
        <v>2</v>
      </c>
      <c r="C11" s="957">
        <v>3</v>
      </c>
      <c r="D11" s="959">
        <v>4</v>
      </c>
      <c r="E11" s="960">
        <v>5</v>
      </c>
      <c r="F11" s="960">
        <v>6</v>
      </c>
      <c r="G11" s="960">
        <v>7</v>
      </c>
    </row>
    <row r="12" spans="1:11" ht="24" customHeight="1" x14ac:dyDescent="0.25">
      <c r="A12" s="1460">
        <v>1</v>
      </c>
      <c r="B12" s="1445" t="s">
        <v>409</v>
      </c>
      <c r="C12" s="957">
        <v>1</v>
      </c>
      <c r="D12" s="961" t="s">
        <v>920</v>
      </c>
      <c r="E12" s="957">
        <v>5</v>
      </c>
      <c r="F12" s="962">
        <f t="shared" ref="F12:F19" si="0">80077/22</f>
        <v>3639.86</v>
      </c>
      <c r="G12" s="963">
        <f t="shared" ref="G12:G19" si="1">C12*E12*F12</f>
        <v>18199.3</v>
      </c>
      <c r="H12" s="1464" t="s">
        <v>921</v>
      </c>
      <c r="I12" s="1465"/>
      <c r="J12" s="1465"/>
      <c r="K12" s="1465"/>
    </row>
    <row r="13" spans="1:11" x14ac:dyDescent="0.25">
      <c r="A13" s="1461"/>
      <c r="B13" s="1463"/>
      <c r="C13" s="957">
        <v>3</v>
      </c>
      <c r="D13" s="961" t="s">
        <v>922</v>
      </c>
      <c r="E13" s="957">
        <v>15</v>
      </c>
      <c r="F13" s="962">
        <f t="shared" si="0"/>
        <v>3639.86</v>
      </c>
      <c r="G13" s="963">
        <f t="shared" si="1"/>
        <v>163793.70000000001</v>
      </c>
      <c r="H13" s="1464"/>
      <c r="I13" s="1465"/>
      <c r="J13" s="1465"/>
      <c r="K13" s="1465"/>
    </row>
    <row r="14" spans="1:11" x14ac:dyDescent="0.25">
      <c r="A14" s="1461"/>
      <c r="B14" s="1463"/>
      <c r="C14" s="957">
        <v>3</v>
      </c>
      <c r="D14" s="961" t="s">
        <v>923</v>
      </c>
      <c r="E14" s="957">
        <v>15</v>
      </c>
      <c r="F14" s="962">
        <f t="shared" si="0"/>
        <v>3639.86</v>
      </c>
      <c r="G14" s="963">
        <f t="shared" si="1"/>
        <v>163793.70000000001</v>
      </c>
      <c r="H14" s="1464"/>
      <c r="I14" s="1465"/>
      <c r="J14" s="1465"/>
      <c r="K14" s="1465"/>
    </row>
    <row r="15" spans="1:11" ht="24" x14ac:dyDescent="0.25">
      <c r="A15" s="1462"/>
      <c r="B15" s="1462"/>
      <c r="C15" s="957">
        <v>1</v>
      </c>
      <c r="D15" s="961" t="s">
        <v>924</v>
      </c>
      <c r="E15" s="957">
        <v>4</v>
      </c>
      <c r="F15" s="962">
        <f t="shared" si="0"/>
        <v>3639.86</v>
      </c>
      <c r="G15" s="963">
        <f t="shared" si="1"/>
        <v>14559.44</v>
      </c>
      <c r="H15" s="1464"/>
      <c r="I15" s="1465"/>
      <c r="J15" s="1465"/>
      <c r="K15" s="1465"/>
    </row>
    <row r="16" spans="1:11" ht="24" x14ac:dyDescent="0.25">
      <c r="A16" s="1460">
        <v>2</v>
      </c>
      <c r="B16" s="1445" t="s">
        <v>433</v>
      </c>
      <c r="C16" s="957">
        <v>1</v>
      </c>
      <c r="D16" s="961" t="s">
        <v>920</v>
      </c>
      <c r="E16" s="957">
        <v>5</v>
      </c>
      <c r="F16" s="962">
        <f t="shared" si="0"/>
        <v>3639.86</v>
      </c>
      <c r="G16" s="963">
        <f t="shared" si="1"/>
        <v>18199.3</v>
      </c>
      <c r="H16" s="1464"/>
      <c r="I16" s="1465"/>
      <c r="J16" s="1465"/>
      <c r="K16" s="1465"/>
    </row>
    <row r="17" spans="1:11" x14ac:dyDescent="0.25">
      <c r="A17" s="1461"/>
      <c r="B17" s="1463"/>
      <c r="C17" s="957">
        <v>1</v>
      </c>
      <c r="D17" s="961" t="s">
        <v>922</v>
      </c>
      <c r="E17" s="957">
        <v>10</v>
      </c>
      <c r="F17" s="962">
        <f t="shared" si="0"/>
        <v>3639.86</v>
      </c>
      <c r="G17" s="963">
        <f t="shared" si="1"/>
        <v>36398.6</v>
      </c>
      <c r="H17" s="1464"/>
      <c r="I17" s="1465"/>
      <c r="J17" s="1465"/>
      <c r="K17" s="1465"/>
    </row>
    <row r="18" spans="1:11" x14ac:dyDescent="0.25">
      <c r="A18" s="1461"/>
      <c r="B18" s="1463"/>
      <c r="C18" s="957">
        <v>1</v>
      </c>
      <c r="D18" s="961" t="s">
        <v>923</v>
      </c>
      <c r="E18" s="957">
        <v>10</v>
      </c>
      <c r="F18" s="962">
        <f t="shared" si="0"/>
        <v>3639.86</v>
      </c>
      <c r="G18" s="963">
        <f t="shared" si="1"/>
        <v>36398.6</v>
      </c>
      <c r="H18" s="1464"/>
      <c r="I18" s="1465"/>
      <c r="J18" s="1465"/>
      <c r="K18" s="1465"/>
    </row>
    <row r="19" spans="1:11" ht="24" x14ac:dyDescent="0.25">
      <c r="A19" s="1462"/>
      <c r="B19" s="1462"/>
      <c r="C19" s="957">
        <v>1</v>
      </c>
      <c r="D19" s="961" t="s">
        <v>924</v>
      </c>
      <c r="E19" s="957">
        <v>5</v>
      </c>
      <c r="F19" s="962">
        <f t="shared" si="0"/>
        <v>3639.86</v>
      </c>
      <c r="G19" s="963">
        <f t="shared" si="1"/>
        <v>18199.3</v>
      </c>
      <c r="H19" s="1464"/>
      <c r="I19" s="1465"/>
      <c r="J19" s="1465"/>
      <c r="K19" s="1465"/>
    </row>
    <row r="20" spans="1:11" x14ac:dyDescent="0.25">
      <c r="A20" s="957">
        <v>3</v>
      </c>
      <c r="B20" s="1455" t="s">
        <v>925</v>
      </c>
      <c r="C20" s="1456"/>
      <c r="D20" s="1456"/>
      <c r="E20" s="1456"/>
      <c r="F20" s="1456"/>
      <c r="G20" s="963">
        <f>SUM(G12:G19)</f>
        <v>469541.94</v>
      </c>
    </row>
    <row r="21" spans="1:11" ht="34.5" customHeight="1" x14ac:dyDescent="0.25">
      <c r="A21" s="957">
        <v>4</v>
      </c>
      <c r="B21" s="1468" t="s">
        <v>990</v>
      </c>
      <c r="C21" s="1469"/>
      <c r="D21" s="1469"/>
      <c r="E21" s="1469"/>
      <c r="F21" s="1470"/>
      <c r="G21" s="963">
        <f>G20*0.3</f>
        <v>140862.57999999999</v>
      </c>
    </row>
    <row r="22" spans="1:11" s="964" customFormat="1" x14ac:dyDescent="0.25">
      <c r="A22" s="957">
        <v>5</v>
      </c>
      <c r="B22" s="1455" t="s">
        <v>926</v>
      </c>
      <c r="C22" s="1456"/>
      <c r="D22" s="1456"/>
      <c r="E22" s="1456"/>
      <c r="F22" s="1456"/>
      <c r="G22" s="963">
        <f>(G20)*0.85</f>
        <v>399110.65</v>
      </c>
    </row>
    <row r="23" spans="1:11" s="964" customFormat="1" x14ac:dyDescent="0.25">
      <c r="A23" s="957">
        <v>6</v>
      </c>
      <c r="B23" s="1471" t="s">
        <v>927</v>
      </c>
      <c r="C23" s="1472"/>
      <c r="D23" s="1472"/>
      <c r="E23" s="1472"/>
      <c r="F23" s="1472"/>
      <c r="G23" s="963">
        <f>G20+G21+G22</f>
        <v>1009515.17</v>
      </c>
    </row>
    <row r="24" spans="1:11" s="964" customFormat="1" x14ac:dyDescent="0.25">
      <c r="A24" s="957">
        <v>7</v>
      </c>
      <c r="B24" s="1471" t="s">
        <v>928</v>
      </c>
      <c r="C24" s="1472"/>
      <c r="D24" s="1472"/>
      <c r="E24" s="1472"/>
      <c r="F24" s="1472"/>
      <c r="G24" s="963">
        <f>(G20+G21+G22)*0.1</f>
        <v>100951.52</v>
      </c>
    </row>
    <row r="25" spans="1:11" s="964" customFormat="1" x14ac:dyDescent="0.25">
      <c r="A25" s="965">
        <v>8</v>
      </c>
      <c r="B25" s="1473" t="s">
        <v>751</v>
      </c>
      <c r="C25" s="1474"/>
      <c r="D25" s="1474"/>
      <c r="E25" s="1474"/>
      <c r="F25" s="1475"/>
      <c r="G25" s="966">
        <f>G23+G24</f>
        <v>1110466.69</v>
      </c>
    </row>
    <row r="26" spans="1:11" x14ac:dyDescent="0.25">
      <c r="A26" s="965">
        <v>9</v>
      </c>
      <c r="B26" s="1473" t="s">
        <v>574</v>
      </c>
      <c r="C26" s="1474"/>
      <c r="D26" s="1474"/>
      <c r="E26" s="1474"/>
      <c r="F26" s="1475"/>
      <c r="G26" s="966">
        <f>G25*0.2</f>
        <v>222093.34</v>
      </c>
    </row>
    <row r="27" spans="1:11" x14ac:dyDescent="0.25">
      <c r="A27" s="965">
        <v>10</v>
      </c>
      <c r="B27" s="1476" t="s">
        <v>929</v>
      </c>
      <c r="C27" s="1477"/>
      <c r="D27" s="1477"/>
      <c r="E27" s="1477"/>
      <c r="F27" s="1478"/>
      <c r="G27" s="967">
        <f>G25+G26</f>
        <v>1332560.03</v>
      </c>
    </row>
    <row r="28" spans="1:11" x14ac:dyDescent="0.25">
      <c r="A28" s="945"/>
      <c r="B28" s="945"/>
      <c r="C28" s="945"/>
      <c r="D28" s="945"/>
      <c r="E28" s="945"/>
      <c r="F28" s="968"/>
      <c r="G28" s="945"/>
    </row>
    <row r="29" spans="1:11" ht="12" customHeight="1" x14ac:dyDescent="0.25">
      <c r="A29" s="945"/>
      <c r="B29" s="945"/>
      <c r="C29" s="945"/>
      <c r="D29" s="945"/>
      <c r="E29" s="945"/>
      <c r="F29" s="945"/>
      <c r="G29" s="945"/>
    </row>
    <row r="30" spans="1:11" ht="24" customHeight="1" x14ac:dyDescent="0.25">
      <c r="A30" s="969"/>
      <c r="B30" s="1466"/>
      <c r="C30" s="1466"/>
      <c r="D30" s="1466"/>
      <c r="E30" s="970"/>
      <c r="F30" s="1467"/>
      <c r="G30" s="1467"/>
    </row>
    <row r="31" spans="1:11" ht="24" customHeight="1" x14ac:dyDescent="0.25">
      <c r="A31" s="969"/>
      <c r="B31" s="1466"/>
      <c r="C31" s="1466"/>
      <c r="D31" s="1466"/>
      <c r="E31" s="970"/>
      <c r="F31" s="1467"/>
      <c r="G31" s="1467"/>
    </row>
    <row r="32" spans="1:11" ht="24" customHeight="1" x14ac:dyDescent="0.25">
      <c r="A32" s="969"/>
      <c r="B32" s="1466"/>
      <c r="C32" s="1466"/>
      <c r="D32" s="1466"/>
      <c r="E32" s="970"/>
      <c r="F32" s="1467"/>
      <c r="G32" s="1467"/>
    </row>
  </sheetData>
  <mergeCells count="32">
    <mergeCell ref="H12:K19"/>
    <mergeCell ref="A16:A19"/>
    <mergeCell ref="B16:B19"/>
    <mergeCell ref="B32:D32"/>
    <mergeCell ref="F32:G32"/>
    <mergeCell ref="B21:F21"/>
    <mergeCell ref="B22:F22"/>
    <mergeCell ref="B23:F23"/>
    <mergeCell ref="B24:F24"/>
    <mergeCell ref="B25:F25"/>
    <mergeCell ref="B26:F26"/>
    <mergeCell ref="B27:F27"/>
    <mergeCell ref="B30:D30"/>
    <mergeCell ref="F30:G30"/>
    <mergeCell ref="B31:D31"/>
    <mergeCell ref="F31:G31"/>
    <mergeCell ref="B20:F20"/>
    <mergeCell ref="A9:A10"/>
    <mergeCell ref="B9:B10"/>
    <mergeCell ref="C9:D9"/>
    <mergeCell ref="E9:E10"/>
    <mergeCell ref="F9:F10"/>
    <mergeCell ref="A12:A15"/>
    <mergeCell ref="B12:B15"/>
    <mergeCell ref="G9:G10"/>
    <mergeCell ref="A3:G3"/>
    <mergeCell ref="A5:B5"/>
    <mergeCell ref="C5:G5"/>
    <mergeCell ref="A6:B6"/>
    <mergeCell ref="C6:G6"/>
    <mergeCell ref="A7:B7"/>
    <mergeCell ref="C7:G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4" sqref="D4"/>
    </sheetView>
  </sheetViews>
  <sheetFormatPr defaultRowHeight="15" x14ac:dyDescent="0.25"/>
  <cols>
    <col min="2" max="2" width="65.42578125" customWidth="1"/>
    <col min="3" max="3" width="30.5703125" customWidth="1"/>
    <col min="4" max="4" width="34.7109375" customWidth="1"/>
  </cols>
  <sheetData>
    <row r="1" spans="1:4" x14ac:dyDescent="0.25">
      <c r="A1" s="1300" t="s">
        <v>991</v>
      </c>
      <c r="B1" s="1300"/>
      <c r="C1" s="1300"/>
    </row>
    <row r="2" spans="1:4" x14ac:dyDescent="0.25">
      <c r="A2" s="1479" t="s">
        <v>992</v>
      </c>
      <c r="B2" s="1479"/>
      <c r="C2" s="1479"/>
    </row>
    <row r="3" spans="1:4" ht="54.75" customHeight="1" x14ac:dyDescent="0.25">
      <c r="A3" s="1480" t="s">
        <v>913</v>
      </c>
      <c r="B3" s="1480"/>
      <c r="C3" s="1480"/>
    </row>
    <row r="4" spans="1:4" ht="30" x14ac:dyDescent="0.25">
      <c r="A4" s="125"/>
      <c r="B4" s="724" t="s">
        <v>724</v>
      </c>
      <c r="C4" s="724" t="s">
        <v>993</v>
      </c>
      <c r="D4" s="833" t="s">
        <v>1120</v>
      </c>
    </row>
    <row r="5" spans="1:4" x14ac:dyDescent="0.25">
      <c r="A5" s="971">
        <v>1</v>
      </c>
      <c r="B5" s="726" t="s">
        <v>130</v>
      </c>
      <c r="C5" s="972">
        <f>Геодезия!N82</f>
        <v>1532949</v>
      </c>
      <c r="D5" s="984">
        <f>Геодезия!N80*Геодезия!D82</f>
        <v>139357.29999999999</v>
      </c>
    </row>
    <row r="6" spans="1:4" s="89" customFormat="1" x14ac:dyDescent="0.25">
      <c r="A6" s="971">
        <v>2</v>
      </c>
      <c r="B6" s="726" t="s">
        <v>131</v>
      </c>
      <c r="C6" s="972">
        <f>Геология!L66</f>
        <v>27342840.039999999</v>
      </c>
      <c r="D6" s="985">
        <f>Геология!L65*10%</f>
        <v>2485712.73</v>
      </c>
    </row>
    <row r="7" spans="1:4" s="89" customFormat="1" x14ac:dyDescent="0.25">
      <c r="A7" s="971">
        <v>3</v>
      </c>
      <c r="B7" s="726" t="s">
        <v>190</v>
      </c>
      <c r="C7" s="972">
        <f>'Геофизика '!N35</f>
        <v>3644218.6</v>
      </c>
      <c r="D7" s="726"/>
    </row>
    <row r="8" spans="1:4" x14ac:dyDescent="0.25">
      <c r="A8" s="971">
        <v>4</v>
      </c>
      <c r="B8" s="726" t="s">
        <v>132</v>
      </c>
      <c r="C8" s="972">
        <f>Гидромет!J32</f>
        <v>175369.04</v>
      </c>
      <c r="D8" s="984">
        <f>Гидромет!J31*Гидромет!I32</f>
        <v>15942.88</v>
      </c>
    </row>
    <row r="9" spans="1:4" x14ac:dyDescent="0.25">
      <c r="A9" s="971">
        <v>5</v>
      </c>
      <c r="B9" s="726" t="s">
        <v>663</v>
      </c>
      <c r="C9" s="972">
        <f>'Сели Лавины'!J41</f>
        <v>1241972.3999999999</v>
      </c>
      <c r="D9" s="984">
        <f>'Сели Лавины'!J40*'Сели Лавины'!G41</f>
        <v>112921.02</v>
      </c>
    </row>
    <row r="10" spans="1:4" x14ac:dyDescent="0.25">
      <c r="A10" s="971">
        <v>6</v>
      </c>
      <c r="B10" s="726" t="s">
        <v>133</v>
      </c>
      <c r="C10" s="972">
        <f>Экология!G73</f>
        <v>666743.82999999996</v>
      </c>
      <c r="D10" s="125"/>
    </row>
    <row r="11" spans="1:4" x14ac:dyDescent="0.25">
      <c r="A11" s="971">
        <v>7</v>
      </c>
      <c r="B11" s="726" t="s">
        <v>875</v>
      </c>
      <c r="C11" s="972">
        <f>Археология!G28</f>
        <v>1250170.8</v>
      </c>
      <c r="D11" s="125"/>
    </row>
    <row r="12" spans="1:4" x14ac:dyDescent="0.25">
      <c r="A12" s="971">
        <v>8</v>
      </c>
      <c r="B12" s="726" t="s">
        <v>968</v>
      </c>
      <c r="C12" s="972">
        <f>'ВОП по форме 3П'!G25</f>
        <v>1110466.69</v>
      </c>
      <c r="D12" s="125"/>
    </row>
    <row r="13" spans="1:4" x14ac:dyDescent="0.25">
      <c r="A13" s="125"/>
      <c r="B13" s="725" t="s">
        <v>751</v>
      </c>
      <c r="C13" s="973">
        <f>SUM(C5:C12)</f>
        <v>36964730.399999999</v>
      </c>
      <c r="D13" s="986">
        <f>SUM(D5:D12)</f>
        <v>2753933.93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120" zoomScaleNormal="120" workbookViewId="0">
      <selection activeCell="A2" sqref="A2:G2"/>
    </sheetView>
  </sheetViews>
  <sheetFormatPr defaultColWidth="8.7109375" defaultRowHeight="12.75" x14ac:dyDescent="0.2"/>
  <cols>
    <col min="1" max="1" width="4.7109375" style="646" customWidth="1"/>
    <col min="2" max="2" width="24.7109375" style="646" customWidth="1"/>
    <col min="3" max="3" width="32.7109375" style="646" customWidth="1"/>
    <col min="4" max="4" width="14.28515625" style="646" customWidth="1"/>
    <col min="5" max="5" width="10.28515625" style="646" customWidth="1"/>
    <col min="6" max="6" width="20.85546875" style="646" customWidth="1"/>
    <col min="7" max="7" width="16.5703125" style="723" customWidth="1"/>
    <col min="8" max="8" width="28.5703125" style="646" hidden="1" customWidth="1"/>
    <col min="9" max="16384" width="8.7109375" style="646"/>
  </cols>
  <sheetData>
    <row r="1" spans="1:11" x14ac:dyDescent="0.2">
      <c r="A1" s="1435" t="s">
        <v>902</v>
      </c>
      <c r="B1" s="1435"/>
      <c r="C1" s="1435"/>
      <c r="D1" s="1435"/>
      <c r="E1" s="1435"/>
      <c r="F1" s="1435"/>
      <c r="G1" s="1435"/>
      <c r="H1" s="645"/>
      <c r="I1" s="645"/>
    </row>
    <row r="2" spans="1:11" ht="28.9" customHeight="1" x14ac:dyDescent="0.2">
      <c r="A2" s="1436" t="s">
        <v>876</v>
      </c>
      <c r="B2" s="1436"/>
      <c r="C2" s="1436"/>
      <c r="D2" s="1436"/>
      <c r="E2" s="1436"/>
      <c r="F2" s="1436"/>
      <c r="G2" s="1436"/>
      <c r="H2" s="645"/>
      <c r="I2" s="645"/>
    </row>
    <row r="3" spans="1:11" ht="61.5" customHeight="1" x14ac:dyDescent="0.2">
      <c r="A3" s="647"/>
      <c r="B3" s="648" t="s">
        <v>830</v>
      </c>
      <c r="C3" s="1437" t="s">
        <v>831</v>
      </c>
      <c r="D3" s="1437"/>
      <c r="E3" s="1437"/>
      <c r="F3" s="1437"/>
      <c r="G3" s="649"/>
      <c r="H3" s="645"/>
      <c r="I3" s="645"/>
    </row>
    <row r="4" spans="1:11" s="653" customFormat="1" ht="22.9" customHeight="1" x14ac:dyDescent="0.2">
      <c r="A4" s="650" t="s">
        <v>832</v>
      </c>
      <c r="B4" s="650"/>
      <c r="C4" s="650"/>
      <c r="D4" s="650"/>
      <c r="E4" s="650"/>
      <c r="F4" s="650"/>
      <c r="G4" s="651"/>
      <c r="H4" s="650"/>
      <c r="I4" s="650"/>
      <c r="J4" s="652"/>
    </row>
    <row r="5" spans="1:11" s="653" customFormat="1" ht="18" customHeight="1" x14ac:dyDescent="0.2">
      <c r="A5" s="654" t="s">
        <v>833</v>
      </c>
      <c r="B5" s="654"/>
      <c r="C5" s="654"/>
      <c r="D5" s="654"/>
      <c r="E5" s="654"/>
      <c r="F5" s="654"/>
      <c r="G5" s="655"/>
      <c r="H5" s="654"/>
      <c r="I5" s="654"/>
      <c r="J5" s="656"/>
      <c r="K5" s="657"/>
    </row>
    <row r="6" spans="1:11" x14ac:dyDescent="0.2">
      <c r="A6" s="1484" t="s">
        <v>877</v>
      </c>
      <c r="B6" s="1438"/>
      <c r="C6" s="1438"/>
      <c r="D6" s="1438"/>
      <c r="E6" s="1438"/>
      <c r="F6" s="1438"/>
      <c r="G6" s="1438"/>
      <c r="H6" s="645"/>
      <c r="I6" s="645"/>
    </row>
    <row r="7" spans="1:11" ht="25.5" x14ac:dyDescent="0.2">
      <c r="A7" s="658" t="s">
        <v>101</v>
      </c>
      <c r="B7" s="658" t="s">
        <v>834</v>
      </c>
      <c r="C7" s="658" t="s">
        <v>209</v>
      </c>
      <c r="D7" s="658" t="s">
        <v>667</v>
      </c>
      <c r="E7" s="658" t="s">
        <v>20</v>
      </c>
      <c r="F7" s="658" t="s">
        <v>835</v>
      </c>
      <c r="G7" s="659" t="s">
        <v>836</v>
      </c>
      <c r="H7" s="645"/>
      <c r="I7" s="645"/>
    </row>
    <row r="8" spans="1:11" x14ac:dyDescent="0.2">
      <c r="A8" s="660">
        <v>1</v>
      </c>
      <c r="B8" s="660">
        <v>2</v>
      </c>
      <c r="C8" s="660">
        <v>3</v>
      </c>
      <c r="D8" s="660">
        <v>4</v>
      </c>
      <c r="E8" s="660">
        <v>5</v>
      </c>
      <c r="F8" s="660">
        <v>6</v>
      </c>
      <c r="G8" s="661">
        <v>7</v>
      </c>
      <c r="H8" s="645"/>
      <c r="I8" s="645"/>
    </row>
    <row r="9" spans="1:11" x14ac:dyDescent="0.2">
      <c r="A9" s="1439" t="s">
        <v>878</v>
      </c>
      <c r="B9" s="1440"/>
      <c r="C9" s="1440"/>
      <c r="D9" s="1440"/>
      <c r="E9" s="1440"/>
      <c r="F9" s="1440"/>
      <c r="G9" s="1441"/>
      <c r="H9" s="645"/>
      <c r="I9" s="645"/>
    </row>
    <row r="10" spans="1:11" ht="23.25" customHeight="1" x14ac:dyDescent="0.2">
      <c r="A10" s="662">
        <v>1</v>
      </c>
      <c r="B10" s="675" t="s">
        <v>879</v>
      </c>
      <c r="C10" s="727" t="s">
        <v>880</v>
      </c>
      <c r="D10" s="662" t="s">
        <v>881</v>
      </c>
      <c r="E10" s="662">
        <v>1</v>
      </c>
      <c r="F10" s="665">
        <v>1706</v>
      </c>
      <c r="G10" s="728">
        <f>E10*F10</f>
        <v>1706</v>
      </c>
      <c r="H10" s="645"/>
      <c r="I10" s="645"/>
    </row>
    <row r="11" spans="1:11" ht="26.25" thickBot="1" x14ac:dyDescent="0.25">
      <c r="A11" s="666">
        <v>2</v>
      </c>
      <c r="B11" s="667" t="s">
        <v>882</v>
      </c>
      <c r="C11" s="729" t="s">
        <v>409</v>
      </c>
      <c r="D11" s="669" t="s">
        <v>883</v>
      </c>
      <c r="E11" s="669">
        <v>25</v>
      </c>
      <c r="F11" s="700">
        <v>3270</v>
      </c>
      <c r="G11" s="665">
        <f>F11*25</f>
        <v>81750</v>
      </c>
      <c r="H11" s="670"/>
    </row>
    <row r="12" spans="1:11" ht="13.9" hidden="1" customHeight="1" x14ac:dyDescent="0.2">
      <c r="A12" s="671">
        <v>4</v>
      </c>
      <c r="B12" s="672" t="s">
        <v>844</v>
      </c>
      <c r="C12" s="672" t="s">
        <v>845</v>
      </c>
      <c r="D12" s="672" t="s">
        <v>846</v>
      </c>
      <c r="E12" s="673">
        <v>0</v>
      </c>
      <c r="F12" s="673">
        <v>680</v>
      </c>
      <c r="G12" s="674">
        <f>E12*F12</f>
        <v>0</v>
      </c>
    </row>
    <row r="13" spans="1:11" ht="20.25" customHeight="1" x14ac:dyDescent="0.2">
      <c r="A13" s="1442" t="s">
        <v>856</v>
      </c>
      <c r="B13" s="1443"/>
      <c r="C13" s="1443"/>
      <c r="D13" s="1443"/>
      <c r="E13" s="1443"/>
      <c r="F13" s="1444"/>
      <c r="G13" s="692">
        <f>SUM(G10:G12)</f>
        <v>83456</v>
      </c>
      <c r="H13" s="645"/>
      <c r="I13" s="645"/>
    </row>
    <row r="14" spans="1:11" ht="17.25" customHeight="1" x14ac:dyDescent="0.2">
      <c r="A14" s="686">
        <v>3</v>
      </c>
      <c r="B14" s="667" t="s">
        <v>884</v>
      </c>
      <c r="C14" s="693" t="s">
        <v>680</v>
      </c>
      <c r="D14" s="694" t="s">
        <v>758</v>
      </c>
      <c r="E14" s="700">
        <f>G11</f>
        <v>81750</v>
      </c>
      <c r="F14" s="730">
        <v>7.4999999999999997E-2</v>
      </c>
      <c r="G14" s="731">
        <f>E14*7.5%</f>
        <v>6131.25</v>
      </c>
      <c r="H14" s="697"/>
      <c r="I14" s="645"/>
    </row>
    <row r="15" spans="1:11" ht="15" customHeight="1" x14ac:dyDescent="0.2">
      <c r="A15" s="698">
        <v>4</v>
      </c>
      <c r="B15" s="675" t="s">
        <v>885</v>
      </c>
      <c r="C15" s="732" t="s">
        <v>654</v>
      </c>
      <c r="D15" s="699" t="s">
        <v>758</v>
      </c>
      <c r="E15" s="700">
        <f>G11</f>
        <v>81750</v>
      </c>
      <c r="F15" s="733">
        <v>0.19600000000000001</v>
      </c>
      <c r="G15" s="665">
        <f>E15*19.6%</f>
        <v>16023</v>
      </c>
      <c r="H15" s="701"/>
      <c r="I15" s="645"/>
    </row>
    <row r="16" spans="1:11" x14ac:dyDescent="0.2">
      <c r="A16" s="686">
        <v>5</v>
      </c>
      <c r="B16" s="675" t="s">
        <v>886</v>
      </c>
      <c r="C16" s="693" t="s">
        <v>887</v>
      </c>
      <c r="D16" s="694" t="s">
        <v>888</v>
      </c>
      <c r="E16" s="702">
        <v>1</v>
      </c>
      <c r="F16" s="702"/>
      <c r="G16" s="731">
        <v>1800</v>
      </c>
      <c r="H16" s="703"/>
      <c r="I16" s="645"/>
    </row>
    <row r="17" spans="1:9" ht="29.25" customHeight="1" x14ac:dyDescent="0.2">
      <c r="A17" s="686">
        <v>6</v>
      </c>
      <c r="B17" s="663" t="s">
        <v>889</v>
      </c>
      <c r="C17" s="693" t="s">
        <v>890</v>
      </c>
      <c r="D17" s="734" t="s">
        <v>758</v>
      </c>
      <c r="E17" s="700">
        <f>G11+G14+G16</f>
        <v>89681.25</v>
      </c>
      <c r="F17" s="735">
        <v>0.06</v>
      </c>
      <c r="G17" s="731">
        <f>E17*6%</f>
        <v>5380.88</v>
      </c>
      <c r="H17" s="703"/>
      <c r="I17" s="645"/>
    </row>
    <row r="18" spans="1:9" x14ac:dyDescent="0.2">
      <c r="A18" s="686">
        <v>7</v>
      </c>
      <c r="B18" s="693"/>
      <c r="C18" s="705" t="s">
        <v>856</v>
      </c>
      <c r="D18" s="693"/>
      <c r="E18" s="706"/>
      <c r="F18" s="690"/>
      <c r="G18" s="691">
        <f>SUM(G14:G17)</f>
        <v>29335.13</v>
      </c>
      <c r="H18" s="703"/>
      <c r="I18" s="645"/>
    </row>
    <row r="19" spans="1:9" x14ac:dyDescent="0.2">
      <c r="A19" s="662">
        <v>8</v>
      </c>
      <c r="B19" s="693"/>
      <c r="C19" s="705" t="s">
        <v>891</v>
      </c>
      <c r="D19" s="707"/>
      <c r="E19" s="707"/>
      <c r="F19" s="705"/>
      <c r="G19" s="708">
        <f>G13+G18</f>
        <v>112791.13</v>
      </c>
      <c r="H19" s="645"/>
      <c r="I19" s="645"/>
    </row>
    <row r="20" spans="1:9" s="711" customFormat="1" ht="15" customHeight="1" x14ac:dyDescent="0.2">
      <c r="A20" s="1432" t="s">
        <v>892</v>
      </c>
      <c r="B20" s="1433"/>
      <c r="C20" s="1433"/>
      <c r="D20" s="1433"/>
      <c r="E20" s="1433"/>
      <c r="F20" s="1433"/>
      <c r="G20" s="1434"/>
      <c r="H20" s="710"/>
      <c r="I20" s="710"/>
    </row>
    <row r="21" spans="1:9" ht="31.5" customHeight="1" x14ac:dyDescent="0.2">
      <c r="A21" s="662">
        <v>11</v>
      </c>
      <c r="B21" s="663" t="s">
        <v>893</v>
      </c>
      <c r="C21" s="709" t="s">
        <v>154</v>
      </c>
      <c r="D21" s="694" t="s">
        <v>758</v>
      </c>
      <c r="E21" s="736">
        <f>G13</f>
        <v>83456</v>
      </c>
      <c r="F21" s="734">
        <v>0.1</v>
      </c>
      <c r="G21" s="708">
        <f>E21*10%</f>
        <v>8345.6</v>
      </c>
      <c r="H21" s="645"/>
      <c r="I21" s="645"/>
    </row>
    <row r="22" spans="1:9" ht="13.5" customHeight="1" x14ac:dyDescent="0.2">
      <c r="A22" s="662"/>
      <c r="B22" s="663"/>
      <c r="C22" s="1481" t="s">
        <v>894</v>
      </c>
      <c r="D22" s="1482"/>
      <c r="E22" s="1482"/>
      <c r="F22" s="1483"/>
      <c r="G22" s="708">
        <f>G21+G19+G13</f>
        <v>204592.73</v>
      </c>
      <c r="H22" s="645"/>
      <c r="I22" s="645"/>
    </row>
    <row r="23" spans="1:9" ht="29.25" customHeight="1" x14ac:dyDescent="0.2">
      <c r="A23" s="662"/>
      <c r="B23" s="663" t="s">
        <v>895</v>
      </c>
      <c r="C23" s="709" t="s">
        <v>896</v>
      </c>
      <c r="D23" s="694" t="s">
        <v>897</v>
      </c>
      <c r="E23" s="694">
        <v>4.66</v>
      </c>
      <c r="F23" s="737"/>
      <c r="G23" s="708">
        <f>G22*E23</f>
        <v>953402.12</v>
      </c>
      <c r="H23" s="645"/>
      <c r="I23" s="645"/>
    </row>
    <row r="24" spans="1:9" ht="19.5" customHeight="1" x14ac:dyDescent="0.2">
      <c r="A24" s="662"/>
      <c r="B24" s="663"/>
      <c r="C24" s="709" t="s">
        <v>465</v>
      </c>
      <c r="D24" s="694" t="s">
        <v>758</v>
      </c>
      <c r="E24" s="694"/>
      <c r="F24" s="734">
        <v>0.2</v>
      </c>
      <c r="G24" s="708">
        <f>G23*F24</f>
        <v>190680.42</v>
      </c>
      <c r="H24" s="645"/>
      <c r="I24" s="645"/>
    </row>
    <row r="25" spans="1:9" x14ac:dyDescent="0.2">
      <c r="A25" s="714"/>
      <c r="B25" s="715"/>
      <c r="C25" s="716" t="s">
        <v>12</v>
      </c>
      <c r="D25" s="715"/>
      <c r="E25" s="715"/>
      <c r="F25" s="715"/>
      <c r="G25" s="708">
        <f>G23+G24</f>
        <v>1144082.54</v>
      </c>
      <c r="H25" s="645"/>
      <c r="I25" s="645"/>
    </row>
    <row r="26" spans="1:9" ht="15" customHeight="1" x14ac:dyDescent="0.2">
      <c r="A26" s="717"/>
      <c r="B26" s="717"/>
      <c r="C26" s="87"/>
      <c r="D26" s="718"/>
      <c r="E26" s="718"/>
      <c r="F26" s="718"/>
      <c r="G26" s="720"/>
      <c r="H26" s="645"/>
      <c r="I26" s="645"/>
    </row>
    <row r="27" spans="1:9" x14ac:dyDescent="0.2">
      <c r="A27" s="719"/>
      <c r="B27" s="87"/>
      <c r="C27" s="87"/>
      <c r="D27" s="718"/>
      <c r="E27" s="718"/>
      <c r="F27" s="718"/>
      <c r="G27" s="720"/>
    </row>
    <row r="28" spans="1:9" x14ac:dyDescent="0.2">
      <c r="A28" s="718"/>
      <c r="B28" s="721"/>
      <c r="C28" s="722"/>
      <c r="D28" s="718"/>
      <c r="E28" s="718"/>
      <c r="F28" s="718"/>
      <c r="G28" s="720"/>
    </row>
    <row r="29" spans="1:9" x14ac:dyDescent="0.2">
      <c r="A29" s="718"/>
      <c r="B29" s="721"/>
      <c r="C29" s="721"/>
      <c r="D29" s="718"/>
      <c r="E29" s="718"/>
      <c r="F29" s="718"/>
      <c r="G29" s="720"/>
    </row>
  </sheetData>
  <mergeCells count="8">
    <mergeCell ref="A20:G20"/>
    <mergeCell ref="C22:F22"/>
    <mergeCell ref="A1:G1"/>
    <mergeCell ref="A2:G2"/>
    <mergeCell ref="C3:F3"/>
    <mergeCell ref="A6:G6"/>
    <mergeCell ref="A9:G9"/>
    <mergeCell ref="A13:F13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view="pageBreakPreview" zoomScaleNormal="100" zoomScaleSheetLayoutView="100" workbookViewId="0">
      <selection activeCell="B12" sqref="B12:H12"/>
    </sheetView>
  </sheetViews>
  <sheetFormatPr defaultColWidth="10" defaultRowHeight="15" customHeight="1" zeroHeight="1" x14ac:dyDescent="0.25"/>
  <cols>
    <col min="1" max="1" width="10" style="1486"/>
    <col min="2" max="2" width="33.7109375" style="1486" customWidth="1"/>
    <col min="3" max="16384" width="10" style="1486"/>
  </cols>
  <sheetData>
    <row r="1" spans="1:24" ht="15" customHeight="1" x14ac:dyDescent="0.25">
      <c r="A1" s="1485" t="s">
        <v>1173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</row>
    <row r="2" spans="1:24" ht="86.25" customHeight="1" x14ac:dyDescent="0.25">
      <c r="A2" s="1487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</row>
    <row r="3" spans="1:24" x14ac:dyDescent="0.25">
      <c r="A3" s="1488" t="s">
        <v>2</v>
      </c>
      <c r="B3" s="1488" t="s">
        <v>209</v>
      </c>
      <c r="C3" s="1488" t="s">
        <v>389</v>
      </c>
      <c r="D3" s="1488"/>
      <c r="E3" s="1488"/>
      <c r="F3" s="1489">
        <v>2021</v>
      </c>
      <c r="G3" s="1489"/>
      <c r="H3" s="1489"/>
      <c r="I3" s="1489"/>
      <c r="J3" s="1489"/>
      <c r="K3" s="1489"/>
      <c r="L3" s="1489"/>
      <c r="M3" s="1489">
        <v>2022</v>
      </c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89"/>
    </row>
    <row r="4" spans="1:24" x14ac:dyDescent="0.25">
      <c r="A4" s="1488"/>
      <c r="B4" s="1488"/>
      <c r="C4" s="1488"/>
      <c r="D4" s="1488"/>
      <c r="E4" s="1488"/>
      <c r="F4" s="1489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489"/>
      <c r="X4" s="1489"/>
    </row>
    <row r="5" spans="1:24" ht="48" customHeight="1" x14ac:dyDescent="0.25">
      <c r="A5" s="1488"/>
      <c r="B5" s="1488"/>
      <c r="C5" s="1490" t="s">
        <v>180</v>
      </c>
      <c r="D5" s="1490" t="s">
        <v>181</v>
      </c>
      <c r="E5" s="1490" t="s">
        <v>210</v>
      </c>
      <c r="F5" s="1491" t="s">
        <v>218</v>
      </c>
      <c r="G5" s="1491" t="s">
        <v>219</v>
      </c>
      <c r="H5" s="1491" t="s">
        <v>220</v>
      </c>
      <c r="I5" s="1491" t="s">
        <v>221</v>
      </c>
      <c r="J5" s="1491" t="s">
        <v>222</v>
      </c>
      <c r="K5" s="1491" t="s">
        <v>211</v>
      </c>
      <c r="L5" s="1491" t="s">
        <v>212</v>
      </c>
      <c r="M5" s="1491" t="s">
        <v>213</v>
      </c>
      <c r="N5" s="1491" t="s">
        <v>214</v>
      </c>
      <c r="O5" s="1491" t="s">
        <v>215</v>
      </c>
      <c r="P5" s="1491" t="s">
        <v>216</v>
      </c>
      <c r="Q5" s="1491" t="s">
        <v>217</v>
      </c>
      <c r="R5" s="1491" t="s">
        <v>218</v>
      </c>
      <c r="S5" s="1491" t="s">
        <v>219</v>
      </c>
      <c r="T5" s="1491" t="s">
        <v>220</v>
      </c>
      <c r="U5" s="1491" t="s">
        <v>221</v>
      </c>
      <c r="V5" s="1491" t="s">
        <v>222</v>
      </c>
      <c r="W5" s="1491" t="s">
        <v>211</v>
      </c>
      <c r="X5" s="1491" t="s">
        <v>212</v>
      </c>
    </row>
    <row r="6" spans="1:24" ht="14.25" customHeight="1" x14ac:dyDescent="0.25">
      <c r="A6" s="1490">
        <v>1</v>
      </c>
      <c r="B6" s="1490">
        <v>2</v>
      </c>
      <c r="C6" s="1490">
        <v>3</v>
      </c>
      <c r="D6" s="1490">
        <v>4</v>
      </c>
      <c r="E6" s="1490">
        <v>5</v>
      </c>
      <c r="F6" s="1490">
        <f>E6+1</f>
        <v>6</v>
      </c>
      <c r="G6" s="1490">
        <f t="shared" ref="G6:X6" si="0">F6+1</f>
        <v>7</v>
      </c>
      <c r="H6" s="1490">
        <f t="shared" si="0"/>
        <v>8</v>
      </c>
      <c r="I6" s="1490">
        <f t="shared" si="0"/>
        <v>9</v>
      </c>
      <c r="J6" s="1490">
        <f t="shared" si="0"/>
        <v>10</v>
      </c>
      <c r="K6" s="1490">
        <f t="shared" si="0"/>
        <v>11</v>
      </c>
      <c r="L6" s="1490">
        <f t="shared" si="0"/>
        <v>12</v>
      </c>
      <c r="M6" s="1490">
        <f t="shared" si="0"/>
        <v>13</v>
      </c>
      <c r="N6" s="1490">
        <f t="shared" si="0"/>
        <v>14</v>
      </c>
      <c r="O6" s="1490">
        <f t="shared" si="0"/>
        <v>15</v>
      </c>
      <c r="P6" s="1490">
        <f t="shared" si="0"/>
        <v>16</v>
      </c>
      <c r="Q6" s="1490">
        <f t="shared" si="0"/>
        <v>17</v>
      </c>
      <c r="R6" s="1490">
        <f t="shared" si="0"/>
        <v>18</v>
      </c>
      <c r="S6" s="1490">
        <f t="shared" si="0"/>
        <v>19</v>
      </c>
      <c r="T6" s="1490">
        <f t="shared" si="0"/>
        <v>20</v>
      </c>
      <c r="U6" s="1490">
        <f t="shared" si="0"/>
        <v>21</v>
      </c>
      <c r="V6" s="1490">
        <f t="shared" si="0"/>
        <v>22</v>
      </c>
      <c r="W6" s="1490">
        <f t="shared" si="0"/>
        <v>23</v>
      </c>
      <c r="X6" s="1490">
        <f t="shared" si="0"/>
        <v>24</v>
      </c>
    </row>
    <row r="7" spans="1:24" s="1499" customFormat="1" ht="47.25" customHeight="1" x14ac:dyDescent="0.25">
      <c r="A7" s="1492">
        <v>1</v>
      </c>
      <c r="B7" s="1493" t="s">
        <v>105</v>
      </c>
      <c r="C7" s="1494" t="s">
        <v>196</v>
      </c>
      <c r="D7" s="1495">
        <v>44530</v>
      </c>
      <c r="E7" s="1496">
        <v>90</v>
      </c>
      <c r="F7" s="1497"/>
      <c r="G7" s="1497"/>
      <c r="H7" s="1497"/>
      <c r="I7" s="1497"/>
      <c r="J7" s="1497"/>
      <c r="K7" s="1497"/>
      <c r="L7" s="1497"/>
      <c r="M7" s="1497"/>
      <c r="N7" s="1498"/>
      <c r="O7" s="1497"/>
      <c r="P7" s="1497"/>
      <c r="Q7" s="1497"/>
      <c r="R7" s="1497"/>
      <c r="S7" s="1497"/>
      <c r="T7" s="1497"/>
      <c r="U7" s="1497"/>
      <c r="V7" s="1497"/>
      <c r="W7" s="1497"/>
      <c r="X7" s="1497"/>
    </row>
    <row r="8" spans="1:24" s="1499" customFormat="1" ht="63" customHeight="1" x14ac:dyDescent="0.25">
      <c r="A8" s="1492">
        <v>2</v>
      </c>
      <c r="B8" s="1493" t="s">
        <v>1174</v>
      </c>
      <c r="C8" s="1495">
        <v>44531</v>
      </c>
      <c r="D8" s="1495">
        <v>44762</v>
      </c>
      <c r="E8" s="1496">
        <f>D8-C8</f>
        <v>231</v>
      </c>
      <c r="F8" s="1498"/>
      <c r="G8" s="1497"/>
      <c r="H8" s="1497"/>
      <c r="I8" s="1497"/>
      <c r="J8" s="1497"/>
      <c r="K8" s="1497"/>
      <c r="L8" s="1497"/>
      <c r="M8" s="1497"/>
      <c r="N8" s="1498"/>
      <c r="O8" s="1497"/>
      <c r="P8" s="1497"/>
      <c r="Q8" s="1498"/>
      <c r="R8" s="1498"/>
      <c r="S8" s="1497"/>
      <c r="T8" s="1497"/>
      <c r="U8" s="1498"/>
      <c r="V8" s="1498"/>
      <c r="W8" s="1498"/>
      <c r="X8" s="1498"/>
    </row>
    <row r="9" spans="1:24" s="1499" customFormat="1" ht="75" customHeight="1" x14ac:dyDescent="0.25">
      <c r="A9" s="1492">
        <v>3</v>
      </c>
      <c r="B9" s="1493" t="s">
        <v>1175</v>
      </c>
      <c r="C9" s="1495">
        <v>44762</v>
      </c>
      <c r="D9" s="1495">
        <v>44852</v>
      </c>
      <c r="E9" s="1496">
        <f>D9-C9</f>
        <v>90</v>
      </c>
      <c r="F9" s="1498"/>
      <c r="G9" s="1498"/>
      <c r="H9" s="1497"/>
      <c r="I9" s="1497"/>
      <c r="J9" s="1497"/>
      <c r="K9" s="1497"/>
      <c r="L9" s="1497"/>
      <c r="M9" s="1497"/>
      <c r="N9" s="1497"/>
      <c r="O9" s="1497"/>
      <c r="P9" s="1497"/>
      <c r="Q9" s="1498"/>
      <c r="R9" s="1498"/>
      <c r="S9" s="1497"/>
      <c r="T9" s="1497"/>
      <c r="U9" s="1498"/>
      <c r="V9" s="1498"/>
      <c r="W9" s="1498"/>
      <c r="X9" s="1498"/>
    </row>
    <row r="10" spans="1:24" s="1499" customFormat="1" ht="38.25" customHeight="1" x14ac:dyDescent="0.25">
      <c r="A10" s="1492">
        <v>4</v>
      </c>
      <c r="B10" s="1500" t="s">
        <v>223</v>
      </c>
      <c r="C10" s="1495">
        <v>44853</v>
      </c>
      <c r="D10" s="1495">
        <v>44920</v>
      </c>
      <c r="E10" s="1496">
        <f>D10-C10</f>
        <v>67</v>
      </c>
      <c r="F10" s="1498"/>
      <c r="G10" s="1498"/>
      <c r="H10" s="1498"/>
      <c r="I10" s="1501"/>
      <c r="J10" s="1501"/>
      <c r="K10" s="1501"/>
      <c r="L10" s="1501"/>
      <c r="M10" s="1501"/>
      <c r="N10" s="1501"/>
      <c r="O10" s="1501"/>
      <c r="P10" s="1501"/>
      <c r="Q10" s="1501"/>
      <c r="R10" s="1498"/>
      <c r="S10" s="1501"/>
      <c r="T10" s="1501"/>
      <c r="U10" s="1501"/>
      <c r="V10" s="1498"/>
      <c r="W10" s="1501"/>
      <c r="X10" s="1498"/>
    </row>
    <row r="11" spans="1:24" x14ac:dyDescent="0.25">
      <c r="B11" s="1502" t="s">
        <v>226</v>
      </c>
      <c r="C11" s="1502"/>
    </row>
    <row r="12" spans="1:24" ht="38.25" customHeight="1" x14ac:dyDescent="0.25">
      <c r="B12" s="1503" t="s">
        <v>390</v>
      </c>
      <c r="C12" s="1503"/>
      <c r="D12" s="1503"/>
      <c r="E12" s="1503"/>
      <c r="F12" s="1503"/>
      <c r="G12" s="1503"/>
      <c r="H12" s="1503"/>
    </row>
    <row r="13" spans="1:24" x14ac:dyDescent="0.25"/>
    <row r="14" spans="1:24" x14ac:dyDescent="0.25"/>
    <row r="15" spans="1:24" x14ac:dyDescent="0.25"/>
    <row r="16" spans="1:2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hidden="1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</sheetData>
  <mergeCells count="7">
    <mergeCell ref="B12:H12"/>
    <mergeCell ref="A1:N2"/>
    <mergeCell ref="A3:A5"/>
    <mergeCell ref="B3:B5"/>
    <mergeCell ref="C3:E4"/>
    <mergeCell ref="F3:L4"/>
    <mergeCell ref="M3:X4"/>
  </mergeCells>
  <printOptions horizontalCentered="1" verticalCentered="1"/>
  <pageMargins left="0.23622047244094491" right="0.23622047244094491" top="0" bottom="0" header="0" footer="0"/>
  <pageSetup paperSize="9"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BreakPreview" topLeftCell="A10" zoomScaleNormal="100" zoomScaleSheetLayoutView="100" workbookViewId="0">
      <selection activeCell="A18" sqref="A18:C18"/>
    </sheetView>
  </sheetViews>
  <sheetFormatPr defaultRowHeight="15" x14ac:dyDescent="0.25"/>
  <cols>
    <col min="1" max="1" width="32.7109375" customWidth="1"/>
    <col min="2" max="2" width="33.7109375" customWidth="1"/>
    <col min="3" max="3" width="39.140625" customWidth="1"/>
  </cols>
  <sheetData>
    <row r="1" spans="1:3" ht="15.75" x14ac:dyDescent="0.25">
      <c r="A1" s="1039" t="s">
        <v>107</v>
      </c>
      <c r="B1" s="1039"/>
      <c r="C1" s="1039"/>
    </row>
    <row r="2" spans="1:3" ht="15.75" x14ac:dyDescent="0.25">
      <c r="A2" s="1040" t="s">
        <v>108</v>
      </c>
      <c r="B2" s="1040"/>
      <c r="C2" s="1040"/>
    </row>
    <row r="3" spans="1:3" ht="56.25" customHeight="1" x14ac:dyDescent="0.25">
      <c r="A3" s="1038" t="s">
        <v>391</v>
      </c>
      <c r="B3" s="1038"/>
      <c r="C3" s="1038"/>
    </row>
    <row r="4" spans="1:3" ht="193.5" customHeight="1" x14ac:dyDescent="0.25">
      <c r="A4" s="1041" t="s">
        <v>393</v>
      </c>
      <c r="B4" s="1041"/>
      <c r="C4" s="1041"/>
    </row>
    <row r="5" spans="1:3" ht="23.25" customHeight="1" x14ac:dyDescent="0.25">
      <c r="A5" s="1038" t="s">
        <v>118</v>
      </c>
      <c r="B5" s="1038"/>
      <c r="C5" s="1038"/>
    </row>
    <row r="6" spans="1:3" ht="101.25" customHeight="1" x14ac:dyDescent="0.25">
      <c r="A6" s="1033" t="s">
        <v>224</v>
      </c>
      <c r="B6" s="1033"/>
      <c r="C6" s="1033"/>
    </row>
    <row r="7" spans="1:3" ht="35.25" customHeight="1" x14ac:dyDescent="0.25">
      <c r="A7" s="1042" t="s">
        <v>124</v>
      </c>
      <c r="B7" s="1042"/>
      <c r="C7" s="1042"/>
    </row>
    <row r="8" spans="1:3" ht="50.25" customHeight="1" x14ac:dyDescent="0.25">
      <c r="A8" s="1036" t="s">
        <v>227</v>
      </c>
      <c r="B8" s="1036"/>
      <c r="C8" s="1036"/>
    </row>
    <row r="9" spans="1:3" ht="64.5" customHeight="1" x14ac:dyDescent="0.25">
      <c r="A9" s="1031" t="s">
        <v>233</v>
      </c>
      <c r="B9" s="1031"/>
      <c r="C9" s="1031"/>
    </row>
    <row r="10" spans="1:3" ht="81" customHeight="1" x14ac:dyDescent="0.25">
      <c r="A10" s="1037" t="s">
        <v>1169</v>
      </c>
      <c r="B10" s="1037"/>
      <c r="C10" s="1037"/>
    </row>
    <row r="11" spans="1:3" ht="37.5" customHeight="1" x14ac:dyDescent="0.25">
      <c r="A11" s="1037" t="s">
        <v>1171</v>
      </c>
      <c r="B11" s="1037"/>
      <c r="C11" s="1037"/>
    </row>
    <row r="12" spans="1:3" ht="20.25" customHeight="1" x14ac:dyDescent="0.25">
      <c r="A12" s="1032" t="s">
        <v>119</v>
      </c>
      <c r="B12" s="1032"/>
      <c r="C12" s="1032"/>
    </row>
    <row r="13" spans="1:3" ht="98.25" customHeight="1" x14ac:dyDescent="0.25">
      <c r="A13" s="1033" t="s">
        <v>225</v>
      </c>
      <c r="B13" s="1033"/>
      <c r="C13" s="1033"/>
    </row>
    <row r="14" spans="1:3" ht="37.5" customHeight="1" x14ac:dyDescent="0.25">
      <c r="A14" s="1034" t="s">
        <v>123</v>
      </c>
      <c r="B14" s="1034"/>
      <c r="C14" s="1034"/>
    </row>
    <row r="15" spans="1:3" ht="42.75" customHeight="1" x14ac:dyDescent="0.25">
      <c r="A15" s="1036" t="s">
        <v>227</v>
      </c>
      <c r="B15" s="1036"/>
      <c r="C15" s="1036"/>
    </row>
    <row r="16" spans="1:3" ht="69.75" customHeight="1" x14ac:dyDescent="0.25">
      <c r="A16" s="1031" t="s">
        <v>233</v>
      </c>
      <c r="B16" s="1031"/>
      <c r="C16" s="1031"/>
    </row>
    <row r="17" spans="1:3" ht="33.75" customHeight="1" x14ac:dyDescent="0.25">
      <c r="A17" s="1037" t="s">
        <v>1171</v>
      </c>
      <c r="B17" s="1037"/>
      <c r="C17" s="1037"/>
    </row>
    <row r="18" spans="1:3" ht="19.5" customHeight="1" x14ac:dyDescent="0.25">
      <c r="A18" s="1035" t="s">
        <v>178</v>
      </c>
      <c r="B18" s="1035"/>
      <c r="C18" s="1035"/>
    </row>
    <row r="19" spans="1:3" ht="18.75" customHeight="1" x14ac:dyDescent="0.25">
      <c r="A19" s="1035" t="s">
        <v>179</v>
      </c>
      <c r="B19" s="1035"/>
      <c r="C19" s="1035"/>
    </row>
    <row r="20" spans="1:3" ht="29.25" customHeight="1" x14ac:dyDescent="0.25">
      <c r="A20" s="131" t="s">
        <v>115</v>
      </c>
      <c r="B20" s="132"/>
      <c r="C20" s="131"/>
    </row>
    <row r="21" spans="1:3" ht="15.75" x14ac:dyDescent="0.25">
      <c r="A21" s="1031"/>
      <c r="B21" s="1035"/>
      <c r="C21" s="1035"/>
    </row>
    <row r="22" spans="1:3" ht="15.75" x14ac:dyDescent="0.25">
      <c r="A22" s="131"/>
      <c r="B22" s="256">
        <f>НМЦ!E17</f>
        <v>67656504</v>
      </c>
      <c r="C22" s="131" t="s">
        <v>109</v>
      </c>
    </row>
    <row r="23" spans="1:3" ht="46.5" customHeight="1" x14ac:dyDescent="0.25">
      <c r="A23" s="1034" t="s">
        <v>117</v>
      </c>
      <c r="B23" s="1034"/>
      <c r="C23" s="133" t="s">
        <v>116</v>
      </c>
    </row>
  </sheetData>
  <mergeCells count="21">
    <mergeCell ref="A6:C6"/>
    <mergeCell ref="A8:C8"/>
    <mergeCell ref="A5:C5"/>
    <mergeCell ref="A1:C1"/>
    <mergeCell ref="A2:C2"/>
    <mergeCell ref="A3:C3"/>
    <mergeCell ref="A4:C4"/>
    <mergeCell ref="A7:C7"/>
    <mergeCell ref="A9:C9"/>
    <mergeCell ref="A12:C12"/>
    <mergeCell ref="A13:C13"/>
    <mergeCell ref="A23:B23"/>
    <mergeCell ref="A21:C21"/>
    <mergeCell ref="A15:C15"/>
    <mergeCell ref="A14:C14"/>
    <mergeCell ref="A16:C16"/>
    <mergeCell ref="A18:C18"/>
    <mergeCell ref="A19:C19"/>
    <mergeCell ref="A17:C17"/>
    <mergeCell ref="A11:C11"/>
    <mergeCell ref="A10:C10"/>
  </mergeCells>
  <pageMargins left="0.7" right="0.7" top="0.75" bottom="0.75" header="0.3" footer="0.3"/>
  <pageSetup paperSize="9" scale="82" fitToHeight="0" orientation="portrait" r:id="rId1"/>
  <rowBreaks count="1" manualBreakCount="1">
    <brk id="1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7" max="7" width="14" customWidth="1"/>
  </cols>
  <sheetData>
    <row r="1" spans="1:16" ht="15.75" x14ac:dyDescent="0.25">
      <c r="A1" s="1043" t="s">
        <v>165</v>
      </c>
      <c r="B1" s="1043"/>
      <c r="C1" s="1043"/>
      <c r="D1" s="1043"/>
      <c r="E1" s="1043"/>
      <c r="F1" s="1043"/>
      <c r="G1" s="1043"/>
      <c r="H1" s="1043"/>
      <c r="I1" s="1043"/>
      <c r="J1" s="1043"/>
      <c r="K1" s="134"/>
      <c r="L1" s="134"/>
      <c r="M1" s="134"/>
      <c r="N1" s="134"/>
      <c r="O1" s="134"/>
      <c r="P1" s="124"/>
    </row>
    <row r="2" spans="1:16" ht="15.75" x14ac:dyDescent="0.25">
      <c r="A2" s="1043" t="s">
        <v>166</v>
      </c>
      <c r="B2" s="1043"/>
      <c r="C2" s="1043"/>
      <c r="D2" s="1043"/>
      <c r="E2" s="1043"/>
      <c r="F2" s="1043"/>
      <c r="G2" s="1043"/>
      <c r="H2" s="1043"/>
      <c r="I2" s="1043"/>
      <c r="J2" s="1043"/>
      <c r="K2" s="134"/>
      <c r="L2" s="134"/>
      <c r="M2" s="134"/>
      <c r="N2" s="134"/>
      <c r="O2" s="134"/>
      <c r="P2" s="124"/>
    </row>
    <row r="3" spans="1:16" ht="15.75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24"/>
    </row>
    <row r="4" spans="1:16" ht="47.25" customHeight="1" x14ac:dyDescent="0.25">
      <c r="A4" s="244" t="s">
        <v>167</v>
      </c>
      <c r="B4" s="135"/>
      <c r="C4" s="1049" t="str">
        <f>Пояснительная!A3</f>
        <v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v>
      </c>
      <c r="D4" s="1049"/>
      <c r="E4" s="1049"/>
      <c r="F4" s="1049"/>
      <c r="G4" s="1049"/>
      <c r="H4" s="1049"/>
      <c r="I4" s="1049"/>
      <c r="J4" s="1049"/>
      <c r="K4" s="1049"/>
      <c r="L4" s="135"/>
      <c r="M4" s="135"/>
      <c r="N4" s="135"/>
      <c r="O4" s="135"/>
      <c r="P4" s="124"/>
    </row>
    <row r="5" spans="1:16" ht="15.75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24"/>
    </row>
    <row r="6" spans="1:16" ht="15.75" x14ac:dyDescent="0.25">
      <c r="A6" s="1045" t="s">
        <v>168</v>
      </c>
      <c r="B6" s="1045"/>
      <c r="C6" s="1045"/>
      <c r="D6" s="1045"/>
      <c r="E6" s="1045"/>
      <c r="F6" s="1045"/>
      <c r="G6" s="137">
        <f>НМЦ!E17</f>
        <v>67656504</v>
      </c>
      <c r="H6" s="136"/>
      <c r="I6" s="136"/>
      <c r="J6" s="136"/>
      <c r="K6" s="136"/>
      <c r="L6" s="136"/>
      <c r="M6" s="136"/>
      <c r="N6" s="136"/>
      <c r="O6" s="136"/>
      <c r="P6" s="124"/>
    </row>
    <row r="7" spans="1:16" ht="15.75" x14ac:dyDescent="0.25">
      <c r="A7" s="1046" t="s">
        <v>1180</v>
      </c>
      <c r="B7" s="1046"/>
      <c r="C7" s="1046"/>
      <c r="D7" s="1046"/>
      <c r="E7" s="1046"/>
      <c r="F7" s="1046"/>
      <c r="G7" s="1046"/>
      <c r="H7" s="1046"/>
      <c r="I7" s="1046"/>
      <c r="J7" s="1046"/>
      <c r="K7" s="1046"/>
      <c r="L7" s="1046"/>
      <c r="M7" s="1046"/>
      <c r="N7" s="1046"/>
      <c r="O7" s="1046"/>
      <c r="P7" s="124"/>
    </row>
    <row r="8" spans="1:16" ht="15.75" x14ac:dyDescent="0.25">
      <c r="A8" s="135" t="s">
        <v>169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24"/>
    </row>
    <row r="9" spans="1:16" ht="15.75" x14ac:dyDescent="0.25">
      <c r="A9" s="138" t="s">
        <v>193</v>
      </c>
      <c r="B9" s="138"/>
      <c r="C9" s="138"/>
      <c r="D9" s="138"/>
      <c r="E9" s="138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24"/>
    </row>
    <row r="10" spans="1:16" ht="15.75" x14ac:dyDescent="0.25">
      <c r="A10" s="139"/>
      <c r="B10" s="140" t="s">
        <v>904</v>
      </c>
      <c r="C10" s="138"/>
      <c r="D10" s="138"/>
      <c r="E10" s="138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24"/>
    </row>
    <row r="11" spans="1:16" ht="15.75" x14ac:dyDescent="0.25">
      <c r="A11" s="139"/>
      <c r="B11" s="140" t="s">
        <v>905</v>
      </c>
      <c r="C11" s="138"/>
      <c r="D11" s="138"/>
      <c r="E11" s="138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24"/>
    </row>
    <row r="12" spans="1:16" ht="15.75" x14ac:dyDescent="0.25">
      <c r="A12" s="139"/>
      <c r="B12" s="140" t="s">
        <v>906</v>
      </c>
      <c r="C12" s="138"/>
      <c r="D12" s="138"/>
      <c r="E12" s="138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24"/>
    </row>
    <row r="13" spans="1:16" ht="15.75" x14ac:dyDescent="0.25">
      <c r="A13" s="138"/>
      <c r="B13" s="140" t="s">
        <v>907</v>
      </c>
      <c r="C13" s="138"/>
      <c r="D13" s="138"/>
      <c r="E13" s="138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24"/>
    </row>
    <row r="14" spans="1:16" ht="15.75" x14ac:dyDescent="0.25">
      <c r="A14" s="138"/>
      <c r="B14" s="140" t="s">
        <v>908</v>
      </c>
      <c r="C14" s="138"/>
      <c r="D14" s="138"/>
      <c r="E14" s="138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24"/>
    </row>
    <row r="15" spans="1:16" ht="15.75" x14ac:dyDescent="0.25">
      <c r="A15" s="138"/>
      <c r="B15" s="140" t="s">
        <v>909</v>
      </c>
      <c r="C15" s="138"/>
      <c r="D15" s="138"/>
      <c r="E15" s="138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24"/>
    </row>
    <row r="16" spans="1:16" ht="15.75" x14ac:dyDescent="0.25">
      <c r="A16" s="138"/>
      <c r="B16" s="140" t="s">
        <v>910</v>
      </c>
      <c r="C16" s="138"/>
      <c r="D16" s="138"/>
      <c r="E16" s="138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24"/>
    </row>
    <row r="17" spans="1:16" ht="15.75" x14ac:dyDescent="0.25">
      <c r="A17" s="138"/>
      <c r="B17" s="140" t="s">
        <v>911</v>
      </c>
      <c r="C17" s="138"/>
      <c r="D17" s="138"/>
      <c r="E17" s="138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24"/>
    </row>
    <row r="18" spans="1:16" ht="32.25" customHeight="1" x14ac:dyDescent="0.25">
      <c r="A18" s="139"/>
      <c r="B18" s="1048" t="s">
        <v>1115</v>
      </c>
      <c r="C18" s="1048"/>
      <c r="D18" s="1048"/>
      <c r="E18" s="1048"/>
      <c r="F18" s="1048"/>
      <c r="G18" s="1048"/>
      <c r="H18" s="1048"/>
      <c r="I18" s="1048"/>
      <c r="J18" s="1048"/>
      <c r="K18" s="1048"/>
      <c r="L18" s="135"/>
      <c r="M18" s="135"/>
      <c r="N18" s="135"/>
      <c r="O18" s="135"/>
      <c r="P18" s="124"/>
    </row>
    <row r="19" spans="1:16" ht="78" customHeight="1" x14ac:dyDescent="0.25">
      <c r="A19" s="139"/>
      <c r="B19" s="1048" t="s">
        <v>1123</v>
      </c>
      <c r="C19" s="1048"/>
      <c r="D19" s="1048"/>
      <c r="E19" s="1048"/>
      <c r="F19" s="1048"/>
      <c r="G19" s="1048"/>
      <c r="H19" s="1048"/>
      <c r="I19" s="1048"/>
      <c r="J19" s="1048"/>
      <c r="K19" s="1048"/>
      <c r="L19" s="135"/>
      <c r="M19" s="135"/>
      <c r="N19" s="135"/>
      <c r="O19" s="135"/>
      <c r="P19" s="124"/>
    </row>
    <row r="20" spans="1:16" ht="16.5" customHeight="1" x14ac:dyDescent="0.25">
      <c r="A20" s="138" t="s">
        <v>205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24"/>
    </row>
    <row r="21" spans="1:16" ht="15.75" hidden="1" x14ac:dyDescent="0.25">
      <c r="A21" s="139" t="s">
        <v>206</v>
      </c>
      <c r="B21" s="138"/>
      <c r="C21" s="138"/>
      <c r="D21" s="138"/>
      <c r="E21" s="138"/>
      <c r="F21" s="138"/>
      <c r="G21" s="138"/>
      <c r="H21" s="138"/>
      <c r="I21" s="138"/>
      <c r="J21" s="135"/>
      <c r="K21" s="135"/>
      <c r="L21" s="135"/>
      <c r="M21" s="135"/>
      <c r="N21" s="135"/>
      <c r="O21" s="135"/>
      <c r="P21" s="124"/>
    </row>
    <row r="22" spans="1:16" ht="15.75" hidden="1" x14ac:dyDescent="0.25">
      <c r="A22" s="139" t="s">
        <v>204</v>
      </c>
      <c r="B22" s="138"/>
      <c r="C22" s="138"/>
      <c r="D22" s="138"/>
      <c r="E22" s="138"/>
      <c r="F22" s="138"/>
      <c r="G22" s="138"/>
      <c r="H22" s="138"/>
      <c r="I22" s="138"/>
      <c r="J22" s="135"/>
      <c r="K22" s="135"/>
      <c r="L22" s="135"/>
      <c r="M22" s="135"/>
      <c r="N22" s="135"/>
      <c r="O22" s="135"/>
      <c r="P22" s="124"/>
    </row>
    <row r="23" spans="1:16" ht="15.75" x14ac:dyDescent="0.25">
      <c r="A23" s="138" t="s">
        <v>1125</v>
      </c>
      <c r="B23" s="138"/>
      <c r="C23" s="138"/>
      <c r="D23" s="138"/>
      <c r="E23" s="138"/>
      <c r="F23" s="138"/>
      <c r="G23" s="138"/>
      <c r="H23" s="138"/>
      <c r="I23" s="138"/>
      <c r="J23" s="135"/>
      <c r="K23" s="135"/>
      <c r="L23" s="135"/>
      <c r="M23" s="135"/>
      <c r="N23" s="135"/>
      <c r="O23" s="135"/>
      <c r="P23" s="124"/>
    </row>
    <row r="24" spans="1:16" ht="19.5" customHeight="1" x14ac:dyDescent="0.25">
      <c r="A24" s="1048" t="s">
        <v>1116</v>
      </c>
      <c r="B24" s="1048"/>
      <c r="C24" s="1048"/>
      <c r="D24" s="1048"/>
      <c r="E24" s="1048"/>
      <c r="F24" s="1048"/>
      <c r="G24" s="1048"/>
      <c r="H24" s="1048"/>
      <c r="I24" s="1048"/>
      <c r="J24" s="1048"/>
      <c r="K24" s="1048"/>
      <c r="L24" s="135"/>
      <c r="M24" s="135"/>
      <c r="N24" s="135"/>
      <c r="O24" s="135"/>
      <c r="P24" s="124"/>
    </row>
    <row r="25" spans="1:16" ht="36" customHeight="1" x14ac:dyDescent="0.25">
      <c r="A25" s="1048" t="s">
        <v>1117</v>
      </c>
      <c r="B25" s="1048"/>
      <c r="C25" s="1048"/>
      <c r="D25" s="1048"/>
      <c r="E25" s="1048"/>
      <c r="F25" s="1048"/>
      <c r="G25" s="1048"/>
      <c r="H25" s="1048"/>
      <c r="I25" s="1048"/>
      <c r="J25" s="1048"/>
      <c r="K25" s="1048"/>
      <c r="L25" s="135"/>
      <c r="M25" s="135"/>
      <c r="N25" s="135"/>
      <c r="O25" s="135"/>
      <c r="P25" s="124"/>
    </row>
    <row r="26" spans="1:16" ht="15.75" x14ac:dyDescent="0.25">
      <c r="A26" s="138" t="s">
        <v>1170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5"/>
      <c r="M26" s="135"/>
      <c r="N26" s="135"/>
      <c r="O26" s="135"/>
      <c r="P26" s="124"/>
    </row>
    <row r="27" spans="1:16" ht="29.25" customHeight="1" x14ac:dyDescent="0.25">
      <c r="A27" s="1048" t="s">
        <v>207</v>
      </c>
      <c r="B27" s="1048"/>
      <c r="C27" s="1048"/>
      <c r="D27" s="1048"/>
      <c r="E27" s="1048"/>
      <c r="F27" s="1048"/>
      <c r="G27" s="1048"/>
      <c r="H27" s="1048"/>
      <c r="I27" s="1048"/>
      <c r="J27" s="1048"/>
      <c r="K27" s="1048"/>
      <c r="L27" s="141"/>
      <c r="M27" s="141"/>
      <c r="N27" s="141"/>
      <c r="O27" s="141"/>
      <c r="P27" s="124"/>
    </row>
    <row r="28" spans="1:16" ht="33" customHeight="1" x14ac:dyDescent="0.25">
      <c r="A28" s="1047" t="s">
        <v>208</v>
      </c>
      <c r="B28" s="1047"/>
      <c r="C28" s="1047"/>
      <c r="D28" s="1047"/>
      <c r="E28" s="1047"/>
      <c r="F28" s="1047"/>
      <c r="G28" s="1047"/>
      <c r="H28" s="1047"/>
      <c r="I28" s="1047"/>
      <c r="J28" s="1047"/>
      <c r="K28" s="1047"/>
      <c r="L28" s="135"/>
      <c r="M28" s="135"/>
      <c r="N28" s="135"/>
      <c r="O28" s="135"/>
      <c r="P28" s="124"/>
    </row>
    <row r="29" spans="1:16" ht="15.75" x14ac:dyDescent="0.25">
      <c r="A29" s="138" t="s">
        <v>170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5"/>
      <c r="M29" s="135"/>
      <c r="N29" s="135"/>
      <c r="O29" s="135"/>
      <c r="P29" s="124"/>
    </row>
    <row r="30" spans="1:16" ht="15.75" x14ac:dyDescent="0.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5"/>
      <c r="M30" s="135"/>
      <c r="N30" s="135"/>
      <c r="O30" s="135"/>
      <c r="P30" s="124"/>
    </row>
    <row r="31" spans="1:16" ht="15.75" x14ac:dyDescent="0.25">
      <c r="A31" s="138" t="s">
        <v>171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5"/>
      <c r="M31" s="135"/>
      <c r="N31" s="135"/>
      <c r="O31" s="135"/>
      <c r="P31" s="124"/>
    </row>
    <row r="32" spans="1:16" ht="15.75" x14ac:dyDescent="0.25">
      <c r="A32" s="138" t="s">
        <v>172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5"/>
      <c r="M32" s="135"/>
      <c r="N32" s="135"/>
      <c r="O32" s="135"/>
      <c r="P32" s="124"/>
    </row>
    <row r="33" spans="1:16" ht="15.75" x14ac:dyDescent="0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5"/>
      <c r="M33" s="135"/>
      <c r="N33" s="135"/>
      <c r="O33" s="135"/>
      <c r="P33" s="124"/>
    </row>
    <row r="34" spans="1:16" ht="15.75" x14ac:dyDescent="0.25">
      <c r="A34" s="135" t="s">
        <v>173</v>
      </c>
      <c r="B34" s="135"/>
      <c r="C34" s="135"/>
      <c r="D34" s="135"/>
      <c r="E34" s="135"/>
      <c r="G34" s="142"/>
      <c r="H34" s="242"/>
      <c r="I34" s="142"/>
      <c r="J34" s="243"/>
      <c r="K34" s="144"/>
      <c r="L34" s="144"/>
      <c r="M34" s="143"/>
      <c r="N34" s="143"/>
      <c r="O34" s="143"/>
      <c r="P34" s="124"/>
    </row>
    <row r="35" spans="1:16" ht="15.75" x14ac:dyDescent="0.25">
      <c r="A35" s="135"/>
      <c r="B35" s="135"/>
      <c r="C35" s="135"/>
      <c r="D35" s="135"/>
      <c r="E35" s="135"/>
      <c r="G35" s="1044" t="s">
        <v>174</v>
      </c>
      <c r="H35" s="1044"/>
      <c r="I35" s="1044"/>
      <c r="J35" s="1044"/>
      <c r="K35" s="145"/>
      <c r="L35" s="135"/>
      <c r="M35" s="143"/>
      <c r="N35" s="143"/>
      <c r="O35" s="143"/>
      <c r="P35" s="124"/>
    </row>
    <row r="36" spans="1:16" ht="15.75" x14ac:dyDescent="0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</row>
  </sheetData>
  <mergeCells count="12">
    <mergeCell ref="A1:J1"/>
    <mergeCell ref="A2:J2"/>
    <mergeCell ref="G35:J35"/>
    <mergeCell ref="A6:F6"/>
    <mergeCell ref="A7:O7"/>
    <mergeCell ref="A28:K28"/>
    <mergeCell ref="A27:K27"/>
    <mergeCell ref="C4:K4"/>
    <mergeCell ref="B18:K18"/>
    <mergeCell ref="A24:K24"/>
    <mergeCell ref="A25:K25"/>
    <mergeCell ref="B19:K19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5.42578125" customWidth="1"/>
    <col min="2" max="2" width="55.140625" customWidth="1"/>
    <col min="3" max="3" width="16.5703125" customWidth="1"/>
    <col min="4" max="4" width="20" customWidth="1"/>
    <col min="5" max="5" width="16.57031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1051" t="s">
        <v>100</v>
      </c>
      <c r="B1" s="1051"/>
      <c r="C1" s="1051"/>
      <c r="D1" s="1051"/>
      <c r="E1" s="1051"/>
    </row>
    <row r="2" spans="1:19" ht="15.75" x14ac:dyDescent="0.25">
      <c r="A2" s="1051" t="s">
        <v>228</v>
      </c>
      <c r="B2" s="1051"/>
      <c r="C2" s="1051"/>
      <c r="D2" s="1051"/>
      <c r="E2" s="1051"/>
    </row>
    <row r="3" spans="1:19" ht="54" customHeight="1" x14ac:dyDescent="0.25">
      <c r="A3" s="1052" t="str">
        <f>Пояснительная!A3</f>
        <v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v>
      </c>
      <c r="B3" s="1053"/>
      <c r="C3" s="1053"/>
      <c r="D3" s="1053"/>
      <c r="E3" s="1053"/>
    </row>
    <row r="4" spans="1:19" ht="15.75" x14ac:dyDescent="0.25">
      <c r="A4" s="163"/>
      <c r="B4" s="164"/>
      <c r="C4" s="164"/>
      <c r="D4" s="164"/>
      <c r="E4" s="164"/>
    </row>
    <row r="5" spans="1:19" ht="15.75" x14ac:dyDescent="0.25">
      <c r="A5" s="1064" t="s">
        <v>195</v>
      </c>
      <c r="B5" s="1064"/>
      <c r="C5" s="261">
        <f>(C7-C6)/30.5</f>
        <v>16</v>
      </c>
      <c r="D5" s="252" t="s">
        <v>231</v>
      </c>
      <c r="E5" s="146"/>
    </row>
    <row r="6" spans="1:19" ht="15.75" x14ac:dyDescent="0.25">
      <c r="A6" s="146" t="s">
        <v>98</v>
      </c>
      <c r="B6" s="146"/>
      <c r="C6" s="257">
        <v>44440</v>
      </c>
      <c r="D6" s="147"/>
      <c r="E6" s="146"/>
    </row>
    <row r="7" spans="1:19" ht="15.75" x14ac:dyDescent="0.25">
      <c r="A7" s="146" t="s">
        <v>99</v>
      </c>
      <c r="B7" s="146"/>
      <c r="C7" s="257">
        <v>44920</v>
      </c>
      <c r="D7" s="147"/>
      <c r="E7" s="146"/>
    </row>
    <row r="8" spans="1:19" ht="15.75" x14ac:dyDescent="0.25">
      <c r="A8" s="146"/>
      <c r="B8" s="143"/>
      <c r="C8" s="143"/>
      <c r="D8" s="143"/>
      <c r="E8" s="143"/>
    </row>
    <row r="9" spans="1:19" ht="15.75" customHeight="1" x14ac:dyDescent="0.25">
      <c r="A9" s="1054" t="s">
        <v>101</v>
      </c>
      <c r="B9" s="1055" t="s">
        <v>102</v>
      </c>
      <c r="C9" s="1058" t="s">
        <v>194</v>
      </c>
      <c r="D9" s="1059"/>
      <c r="E9" s="1060"/>
    </row>
    <row r="10" spans="1:19" ht="15.75" customHeight="1" x14ac:dyDescent="0.25">
      <c r="A10" s="1054"/>
      <c r="B10" s="1056"/>
      <c r="C10" s="1061"/>
      <c r="D10" s="1062"/>
      <c r="E10" s="1063"/>
    </row>
    <row r="11" spans="1:19" ht="15.75" x14ac:dyDescent="0.25">
      <c r="A11" s="1054"/>
      <c r="B11" s="1057"/>
      <c r="C11" s="148" t="s">
        <v>103</v>
      </c>
      <c r="D11" s="148" t="s">
        <v>127</v>
      </c>
      <c r="E11" s="148" t="s">
        <v>104</v>
      </c>
    </row>
    <row r="12" spans="1:19" ht="30" customHeight="1" x14ac:dyDescent="0.25">
      <c r="A12" s="148">
        <v>1</v>
      </c>
      <c r="B12" s="148">
        <v>2</v>
      </c>
      <c r="C12" s="148">
        <v>3</v>
      </c>
      <c r="D12" s="148">
        <v>4</v>
      </c>
      <c r="E12" s="148">
        <v>5</v>
      </c>
      <c r="F12" s="104"/>
      <c r="G12" s="103"/>
    </row>
    <row r="13" spans="1:19" ht="42" customHeight="1" x14ac:dyDescent="0.25">
      <c r="A13" s="149">
        <v>1</v>
      </c>
      <c r="B13" s="150" t="s">
        <v>105</v>
      </c>
      <c r="C13" s="151">
        <f>НМЦК!H13</f>
        <v>40555735</v>
      </c>
      <c r="D13" s="152">
        <f t="shared" ref="D13:D16" si="0">C13*0.2</f>
        <v>8111147</v>
      </c>
      <c r="E13" s="152">
        <f t="shared" ref="E13:E16" si="1">C13+D13</f>
        <v>48666882</v>
      </c>
      <c r="G13" s="100"/>
      <c r="H13" s="1050"/>
      <c r="I13" s="1050"/>
      <c r="J13" s="1050"/>
      <c r="K13" s="1050"/>
      <c r="L13" s="112"/>
      <c r="M13" s="113"/>
      <c r="N13" s="111"/>
      <c r="O13" s="111"/>
      <c r="P13" s="111"/>
      <c r="Q13" s="111"/>
      <c r="R13" s="111"/>
      <c r="S13" s="111"/>
    </row>
    <row r="14" spans="1:19" ht="35.450000000000003" customHeight="1" x14ac:dyDescent="0.25">
      <c r="A14" s="149">
        <v>2</v>
      </c>
      <c r="B14" s="150" t="s">
        <v>192</v>
      </c>
      <c r="C14" s="151">
        <f>НМЦК!H15*1.02+НМЦК!H18</f>
        <v>15824685</v>
      </c>
      <c r="D14" s="152">
        <f t="shared" si="0"/>
        <v>3164937</v>
      </c>
      <c r="E14" s="152">
        <f t="shared" si="1"/>
        <v>18989622</v>
      </c>
      <c r="F14" s="102"/>
      <c r="L14" s="111"/>
      <c r="M14" s="111"/>
      <c r="N14" s="111"/>
      <c r="O14" s="111"/>
      <c r="P14" s="111"/>
      <c r="Q14" s="111"/>
      <c r="R14" s="111"/>
      <c r="S14" s="111"/>
    </row>
    <row r="15" spans="1:19" ht="46.5" hidden="1" customHeight="1" x14ac:dyDescent="0.25">
      <c r="A15" s="149">
        <v>3</v>
      </c>
      <c r="B15" s="150" t="s">
        <v>203</v>
      </c>
      <c r="C15" s="151">
        <f>НМЦК!H17*1.02</f>
        <v>0</v>
      </c>
      <c r="D15" s="152">
        <f>C15*0.2</f>
        <v>0</v>
      </c>
      <c r="E15" s="152">
        <f t="shared" ref="E15" si="2">C15+D15</f>
        <v>0</v>
      </c>
    </row>
    <row r="16" spans="1:19" ht="44.25" hidden="1" customHeight="1" x14ac:dyDescent="0.25">
      <c r="A16" s="149">
        <v>4</v>
      </c>
      <c r="B16" s="150" t="s">
        <v>129</v>
      </c>
      <c r="C16" s="151">
        <f>НМЦК!H16*1.02</f>
        <v>0</v>
      </c>
      <c r="D16" s="152">
        <f t="shared" si="0"/>
        <v>0</v>
      </c>
      <c r="E16" s="152">
        <f t="shared" si="1"/>
        <v>0</v>
      </c>
      <c r="L16" s="111"/>
      <c r="M16" s="111"/>
      <c r="N16" s="111"/>
      <c r="O16" s="111"/>
      <c r="P16" s="111"/>
      <c r="Q16" s="111"/>
      <c r="R16" s="111"/>
      <c r="S16" s="111"/>
    </row>
    <row r="17" spans="1:16" ht="48.75" customHeight="1" x14ac:dyDescent="0.25">
      <c r="A17" s="153"/>
      <c r="B17" s="153" t="s">
        <v>16</v>
      </c>
      <c r="C17" s="154">
        <f>C13+C14+C16+C15</f>
        <v>56380420</v>
      </c>
      <c r="D17" s="155">
        <f>D13+D14+D16+D15</f>
        <v>11276084</v>
      </c>
      <c r="E17" s="155">
        <f>E13+E14+E16+E15</f>
        <v>67656504</v>
      </c>
      <c r="J17" s="100"/>
      <c r="L17" s="100"/>
      <c r="M17" s="116"/>
      <c r="P17" s="100"/>
    </row>
    <row r="18" spans="1:16" ht="31.5" x14ac:dyDescent="0.25">
      <c r="A18" s="156"/>
      <c r="B18" s="157" t="s">
        <v>106</v>
      </c>
      <c r="C18" s="158">
        <f>НМЦК!H20-НМЦК!D20</f>
        <v>2343025</v>
      </c>
      <c r="D18" s="159">
        <f>C18*0.2</f>
        <v>468605</v>
      </c>
      <c r="E18" s="159">
        <f>C18+D18</f>
        <v>2811630</v>
      </c>
      <c r="G18" s="100"/>
      <c r="H18" s="100"/>
    </row>
    <row r="19" spans="1:16" ht="15.75" x14ac:dyDescent="0.25">
      <c r="A19" s="97"/>
      <c r="B19" s="98"/>
      <c r="C19" s="99"/>
      <c r="D19" s="99"/>
      <c r="E19" s="99" t="s">
        <v>78</v>
      </c>
      <c r="F19" s="115"/>
    </row>
    <row r="20" spans="1:16" ht="15.75" x14ac:dyDescent="0.25">
      <c r="A20" s="143"/>
      <c r="B20" s="143" t="s">
        <v>1121</v>
      </c>
      <c r="C20" s="143"/>
      <c r="D20" s="160"/>
      <c r="E20" s="160"/>
      <c r="F20" s="114"/>
    </row>
    <row r="21" spans="1:16" ht="31.5" x14ac:dyDescent="0.25">
      <c r="A21" s="988"/>
      <c r="B21" s="987" t="s">
        <v>1122</v>
      </c>
      <c r="C21" s="161">
        <f>НМЦК!H14</f>
        <v>2873758</v>
      </c>
      <c r="D21" s="162">
        <f>C21*0.2</f>
        <v>574751.6</v>
      </c>
      <c r="E21" s="162">
        <f>C21+D21</f>
        <v>3448509.6</v>
      </c>
    </row>
    <row r="22" spans="1:16" ht="15.75" x14ac:dyDescent="0.25">
      <c r="A22" s="125"/>
      <c r="B22" s="987" t="s">
        <v>1168</v>
      </c>
      <c r="C22" s="161">
        <f>НМЦК!H19</f>
        <v>306619</v>
      </c>
      <c r="D22" s="162">
        <f>C22*0.2</f>
        <v>61323.8</v>
      </c>
      <c r="E22" s="162">
        <f>C22+D22</f>
        <v>367942.8</v>
      </c>
    </row>
  </sheetData>
  <mergeCells count="8">
    <mergeCell ref="H13:K13"/>
    <mergeCell ref="A1:E1"/>
    <mergeCell ref="A3:E3"/>
    <mergeCell ref="A9:A11"/>
    <mergeCell ref="B9:B11"/>
    <mergeCell ref="A2:E2"/>
    <mergeCell ref="C9:E10"/>
    <mergeCell ref="A5:B5"/>
  </mergeCells>
  <pageMargins left="0.7" right="0.7" top="0.75" bottom="0.75" header="0.3" footer="0.3"/>
  <pageSetup paperSize="9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="85" zoomScaleNormal="100" zoomScaleSheetLayoutView="85" workbookViewId="0">
      <selection activeCell="D12" sqref="D12"/>
    </sheetView>
  </sheetViews>
  <sheetFormatPr defaultRowHeight="15" x14ac:dyDescent="0.25"/>
  <cols>
    <col min="1" max="1" width="41.5703125" customWidth="1"/>
    <col min="2" max="2" width="24.28515625" customWidth="1"/>
    <col min="3" max="3" width="15.28515625" customWidth="1"/>
    <col min="4" max="4" width="24.140625" customWidth="1"/>
    <col min="5" max="5" width="15.28515625" customWidth="1"/>
    <col min="6" max="6" width="28.140625" customWidth="1"/>
    <col min="7" max="8" width="26.7109375" hidden="1" customWidth="1"/>
    <col min="9" max="9" width="12" customWidth="1"/>
  </cols>
  <sheetData>
    <row r="1" spans="1:10" ht="33" customHeight="1" x14ac:dyDescent="0.25">
      <c r="A1" s="1074" t="s">
        <v>197</v>
      </c>
      <c r="B1" s="1074"/>
      <c r="C1" s="1074"/>
      <c r="D1" s="1074"/>
      <c r="E1" s="1074"/>
      <c r="F1" s="1074"/>
      <c r="G1" s="253"/>
      <c r="H1" s="253"/>
    </row>
    <row r="2" spans="1:10" ht="59.25" customHeight="1" x14ac:dyDescent="0.25">
      <c r="A2" s="165" t="s">
        <v>144</v>
      </c>
      <c r="B2" s="1075" t="str">
        <f>Пояснительная!A3</f>
        <v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v>
      </c>
      <c r="C2" s="1075"/>
      <c r="D2" s="1075"/>
      <c r="E2" s="1075"/>
      <c r="F2" s="1075"/>
      <c r="G2" s="253"/>
      <c r="H2" s="253"/>
    </row>
    <row r="3" spans="1:10" ht="36" customHeight="1" x14ac:dyDescent="0.25">
      <c r="A3" s="165" t="s">
        <v>145</v>
      </c>
      <c r="B3" s="1076" t="s">
        <v>243</v>
      </c>
      <c r="C3" s="1076"/>
      <c r="D3" s="1076"/>
      <c r="E3" s="1076"/>
      <c r="F3" s="1076"/>
      <c r="G3" s="254"/>
      <c r="H3" s="254"/>
    </row>
    <row r="4" spans="1:10" ht="15.75" x14ac:dyDescent="0.25">
      <c r="A4" s="143"/>
      <c r="B4" s="143"/>
      <c r="C4" s="143"/>
      <c r="D4" s="143"/>
      <c r="E4" s="143"/>
      <c r="F4" s="143"/>
      <c r="G4" s="143"/>
      <c r="H4" s="143"/>
    </row>
    <row r="5" spans="1:10" ht="15.75" x14ac:dyDescent="0.25">
      <c r="A5" s="166" t="s">
        <v>146</v>
      </c>
      <c r="B5" s="143"/>
      <c r="C5" s="143"/>
      <c r="D5" s="143"/>
      <c r="E5" s="143"/>
      <c r="F5" s="143"/>
      <c r="G5" s="143"/>
      <c r="H5" s="143"/>
    </row>
    <row r="6" spans="1:10" ht="15.75" x14ac:dyDescent="0.25">
      <c r="A6" s="1066"/>
      <c r="B6" s="1066"/>
      <c r="C6" s="1066"/>
      <c r="D6" s="1066"/>
      <c r="E6" s="1066"/>
      <c r="F6" s="1066"/>
      <c r="G6" s="1066"/>
      <c r="H6" s="277"/>
    </row>
    <row r="7" spans="1:10" ht="15.75" x14ac:dyDescent="0.25">
      <c r="A7" s="166" t="s">
        <v>175</v>
      </c>
      <c r="B7" s="160"/>
      <c r="C7" s="160"/>
      <c r="D7" s="143"/>
      <c r="E7" s="143"/>
      <c r="F7" s="143"/>
      <c r="G7" s="143"/>
      <c r="H7" s="143"/>
    </row>
    <row r="8" spans="1:10" ht="15.75" x14ac:dyDescent="0.25">
      <c r="A8" s="166" t="s">
        <v>176</v>
      </c>
      <c r="B8" s="166"/>
      <c r="C8" s="166"/>
      <c r="D8" s="166"/>
      <c r="E8" s="166"/>
      <c r="F8" s="166"/>
      <c r="G8" s="166"/>
      <c r="H8" s="166"/>
    </row>
    <row r="9" spans="1:10" ht="15.75" x14ac:dyDescent="0.25">
      <c r="A9" s="249" t="s">
        <v>1176</v>
      </c>
      <c r="B9" s="166"/>
      <c r="C9" s="166"/>
      <c r="D9" s="166"/>
      <c r="E9" s="166"/>
      <c r="F9" s="166"/>
      <c r="G9" s="143"/>
      <c r="H9" s="143"/>
    </row>
    <row r="10" spans="1:10" ht="15.75" x14ac:dyDescent="0.25">
      <c r="A10" s="143"/>
      <c r="B10" s="143"/>
      <c r="C10" s="143"/>
      <c r="D10" s="143"/>
      <c r="E10" s="143"/>
      <c r="F10" s="167" t="s">
        <v>90</v>
      </c>
      <c r="G10" s="167" t="s">
        <v>90</v>
      </c>
      <c r="H10" s="167"/>
    </row>
    <row r="11" spans="1:10" ht="129.75" customHeight="1" x14ac:dyDescent="0.25">
      <c r="A11" s="168" t="s">
        <v>18</v>
      </c>
      <c r="B11" s="169" t="s">
        <v>392</v>
      </c>
      <c r="C11" s="169" t="s">
        <v>147</v>
      </c>
      <c r="D11" s="169" t="s">
        <v>1181</v>
      </c>
      <c r="E11" s="169" t="s">
        <v>148</v>
      </c>
      <c r="F11" s="169" t="s">
        <v>149</v>
      </c>
      <c r="G11" s="169" t="s">
        <v>150</v>
      </c>
      <c r="H11" s="169" t="s">
        <v>1172</v>
      </c>
    </row>
    <row r="12" spans="1:10" ht="15.75" x14ac:dyDescent="0.25">
      <c r="A12" s="170">
        <v>1</v>
      </c>
      <c r="B12" s="170">
        <v>2</v>
      </c>
      <c r="C12" s="170">
        <v>3</v>
      </c>
      <c r="D12" s="170">
        <v>4</v>
      </c>
      <c r="E12" s="170">
        <v>5</v>
      </c>
      <c r="F12" s="170">
        <v>6</v>
      </c>
      <c r="G12" s="171">
        <v>7</v>
      </c>
      <c r="H12" s="171">
        <v>7</v>
      </c>
    </row>
    <row r="13" spans="1:10" ht="33" customHeight="1" x14ac:dyDescent="0.25">
      <c r="A13" s="172" t="s">
        <v>151</v>
      </c>
      <c r="B13" s="173">
        <f>'Cводная смета ПИР'!G22</f>
        <v>38864731</v>
      </c>
      <c r="C13" s="174">
        <v>1</v>
      </c>
      <c r="D13" s="173">
        <f t="shared" ref="D13:D18" si="0">B13*C13</f>
        <v>38864731</v>
      </c>
      <c r="E13" s="175">
        <f>E43</f>
        <v>1.0435099999999999</v>
      </c>
      <c r="F13" s="173">
        <f t="shared" ref="F13:F18" si="1">D13*E13</f>
        <v>40555735</v>
      </c>
      <c r="G13" s="176">
        <f t="shared" ref="G13:G19" si="2">D13+(F13-D13)*(1-30/100)</f>
        <v>40048434</v>
      </c>
      <c r="H13" s="176">
        <f t="shared" ref="H13:H18" si="3">D13+(F13-D13)*(1-0/100)</f>
        <v>40555735</v>
      </c>
    </row>
    <row r="14" spans="1:10" s="982" customFormat="1" ht="37.5" customHeight="1" x14ac:dyDescent="0.25">
      <c r="A14" s="983" t="s">
        <v>1119</v>
      </c>
      <c r="B14" s="978">
        <f>'Сводная ИЗ'!D13</f>
        <v>2753934</v>
      </c>
      <c r="C14" s="979">
        <v>1</v>
      </c>
      <c r="D14" s="978">
        <f t="shared" si="0"/>
        <v>2753934</v>
      </c>
      <c r="E14" s="980">
        <f>E43</f>
        <v>1.0435099999999999</v>
      </c>
      <c r="F14" s="978">
        <f t="shared" si="1"/>
        <v>2873758</v>
      </c>
      <c r="G14" s="981">
        <f t="shared" si="2"/>
        <v>2837811</v>
      </c>
      <c r="H14" s="176">
        <f t="shared" si="3"/>
        <v>2873758</v>
      </c>
    </row>
    <row r="15" spans="1:10" ht="15.75" x14ac:dyDescent="0.25">
      <c r="A15" s="177" t="s">
        <v>152</v>
      </c>
      <c r="B15" s="173">
        <f>'Cводная смета ПИР'!F24+'Cводная смета ПИР'!F25+'Cводная смета ПИР'!F26</f>
        <v>14691710</v>
      </c>
      <c r="C15" s="174">
        <v>1</v>
      </c>
      <c r="D15" s="173">
        <f t="shared" si="0"/>
        <v>14691710</v>
      </c>
      <c r="E15" s="175">
        <f>E43</f>
        <v>1.0435099999999999</v>
      </c>
      <c r="F15" s="173">
        <f t="shared" si="1"/>
        <v>15330946</v>
      </c>
      <c r="G15" s="176">
        <f t="shared" si="2"/>
        <v>15139175</v>
      </c>
      <c r="H15" s="176">
        <f t="shared" si="3"/>
        <v>15330946</v>
      </c>
      <c r="I15" s="255">
        <f>F15*1.02</f>
        <v>15637565</v>
      </c>
      <c r="J15">
        <f>G15/0.4*0.6*1.2</f>
        <v>27250515</v>
      </c>
    </row>
    <row r="16" spans="1:10" ht="31.9" customHeight="1" x14ac:dyDescent="0.25">
      <c r="A16" s="172" t="s">
        <v>153</v>
      </c>
      <c r="B16" s="276">
        <f>'Cводная смета ПИР'!G31*0</f>
        <v>0</v>
      </c>
      <c r="C16" s="178">
        <v>1</v>
      </c>
      <c r="D16" s="173">
        <f t="shared" si="0"/>
        <v>0</v>
      </c>
      <c r="E16" s="174">
        <f>1</f>
        <v>1</v>
      </c>
      <c r="F16" s="173">
        <f t="shared" si="1"/>
        <v>0</v>
      </c>
      <c r="G16" s="176">
        <f t="shared" si="2"/>
        <v>0</v>
      </c>
      <c r="H16" s="176">
        <f t="shared" si="3"/>
        <v>0</v>
      </c>
      <c r="I16" s="255">
        <f>F16*1.02</f>
        <v>0</v>
      </c>
    </row>
    <row r="17" spans="1:9" ht="31.9" customHeight="1" x14ac:dyDescent="0.25">
      <c r="A17" s="172" t="s">
        <v>229</v>
      </c>
      <c r="B17" s="276">
        <f>205902*0</f>
        <v>0</v>
      </c>
      <c r="C17" s="178">
        <v>1</v>
      </c>
      <c r="D17" s="173">
        <f t="shared" si="0"/>
        <v>0</v>
      </c>
      <c r="E17" s="174">
        <f>1</f>
        <v>1</v>
      </c>
      <c r="F17" s="173">
        <f t="shared" si="1"/>
        <v>0</v>
      </c>
      <c r="G17" s="176">
        <f t="shared" si="2"/>
        <v>0</v>
      </c>
      <c r="H17" s="176">
        <f t="shared" si="3"/>
        <v>0</v>
      </c>
      <c r="I17" s="255">
        <f>F17*1.02</f>
        <v>0</v>
      </c>
    </row>
    <row r="18" spans="1:9" ht="69" customHeight="1" x14ac:dyDescent="0.25">
      <c r="A18" s="172" t="s">
        <v>1124</v>
      </c>
      <c r="B18" s="990">
        <v>187120</v>
      </c>
      <c r="C18" s="178">
        <v>1</v>
      </c>
      <c r="D18" s="173">
        <f t="shared" si="0"/>
        <v>187120</v>
      </c>
      <c r="E18" s="174">
        <v>1</v>
      </c>
      <c r="F18" s="173">
        <f t="shared" si="1"/>
        <v>187120</v>
      </c>
      <c r="G18" s="176"/>
      <c r="H18" s="176">
        <f t="shared" si="3"/>
        <v>187120</v>
      </c>
      <c r="I18" s="255"/>
    </row>
    <row r="19" spans="1:9" ht="31.5" customHeight="1" x14ac:dyDescent="0.25">
      <c r="A19" s="172" t="s">
        <v>1118</v>
      </c>
      <c r="B19" s="173">
        <f>(B15+B16+B17)*0.02</f>
        <v>293834</v>
      </c>
      <c r="C19" s="174"/>
      <c r="D19" s="173">
        <f>(D15+D16+D17)*0.02</f>
        <v>293834</v>
      </c>
      <c r="E19" s="174"/>
      <c r="F19" s="173">
        <f>(F15+F16+F17)*0.02</f>
        <v>306619</v>
      </c>
      <c r="G19" s="176">
        <f t="shared" si="2"/>
        <v>302784</v>
      </c>
      <c r="H19" s="173">
        <f>(H15+H16+H17)*0.02</f>
        <v>306619</v>
      </c>
    </row>
    <row r="20" spans="1:9" ht="15.75" x14ac:dyDescent="0.25">
      <c r="A20" s="177" t="s">
        <v>155</v>
      </c>
      <c r="B20" s="173">
        <f>B13+B15+B16+B19+B18</f>
        <v>54037395</v>
      </c>
      <c r="C20" s="174"/>
      <c r="D20" s="173">
        <f>D13+D15+D16+D19+D18</f>
        <v>54037395</v>
      </c>
      <c r="E20" s="173"/>
      <c r="F20" s="173">
        <f>F13+F15+F16+F19+F18</f>
        <v>56380420</v>
      </c>
      <c r="G20" s="179">
        <f>SUM(G13:G19)</f>
        <v>58328204</v>
      </c>
      <c r="H20" s="173">
        <f>H13+H15+H16+H19+H18</f>
        <v>56380420</v>
      </c>
    </row>
    <row r="21" spans="1:9" ht="15.75" x14ac:dyDescent="0.25">
      <c r="A21" s="177" t="s">
        <v>156</v>
      </c>
      <c r="B21" s="180">
        <f>B20*0.2</f>
        <v>10807479</v>
      </c>
      <c r="C21" s="174"/>
      <c r="D21" s="180">
        <f>D20*0.2</f>
        <v>10807479</v>
      </c>
      <c r="E21" s="180"/>
      <c r="F21" s="180">
        <f>F20*0.2</f>
        <v>11276084</v>
      </c>
      <c r="G21" s="181">
        <f>G20*0.2</f>
        <v>11665640.800000001</v>
      </c>
      <c r="H21" s="180">
        <f>H20*0.2</f>
        <v>11276084</v>
      </c>
    </row>
    <row r="22" spans="1:9" ht="15.75" x14ac:dyDescent="0.25">
      <c r="A22" s="177" t="s">
        <v>157</v>
      </c>
      <c r="B22" s="180">
        <f>B20+B21</f>
        <v>64844874</v>
      </c>
      <c r="C22" s="174"/>
      <c r="D22" s="180">
        <f>D20+D21</f>
        <v>64844874</v>
      </c>
      <c r="E22" s="180"/>
      <c r="F22" s="180">
        <f>F20+F21</f>
        <v>67656504</v>
      </c>
      <c r="G22" s="181">
        <f>G20+G21</f>
        <v>69993844.799999997</v>
      </c>
      <c r="H22" s="180">
        <f>H20+H21</f>
        <v>67656504</v>
      </c>
      <c r="I22" s="100">
        <f>F22-D22</f>
        <v>2811630</v>
      </c>
    </row>
    <row r="23" spans="1:9" ht="15.75" x14ac:dyDescent="0.25">
      <c r="A23" s="182"/>
      <c r="B23" s="183"/>
      <c r="C23" s="183"/>
      <c r="D23" s="183"/>
      <c r="E23" s="183"/>
      <c r="F23" s="183"/>
      <c r="G23" s="143"/>
      <c r="H23" s="143"/>
    </row>
    <row r="24" spans="1:9" ht="36" customHeight="1" x14ac:dyDescent="0.25">
      <c r="A24" s="1073" t="s">
        <v>177</v>
      </c>
      <c r="B24" s="1073"/>
      <c r="C24" s="184">
        <v>1</v>
      </c>
      <c r="D24" s="143"/>
      <c r="E24" s="143"/>
      <c r="F24" s="143"/>
      <c r="G24" s="143"/>
      <c r="H24" s="143"/>
    </row>
    <row r="25" spans="1:9" ht="15.75" x14ac:dyDescent="0.25">
      <c r="A25" s="185" t="s">
        <v>158</v>
      </c>
      <c r="B25" s="185"/>
      <c r="C25" s="184"/>
      <c r="D25" s="143"/>
      <c r="E25" s="143"/>
      <c r="F25" s="143"/>
      <c r="G25" s="143"/>
      <c r="H25" s="143"/>
    </row>
    <row r="26" spans="1:9" ht="23.45" customHeight="1" x14ac:dyDescent="0.25">
      <c r="A26" s="1066" t="s">
        <v>240</v>
      </c>
      <c r="B26" s="1066"/>
      <c r="C26" s="1066"/>
      <c r="D26" s="1066"/>
      <c r="E26" s="1066"/>
      <c r="F26" s="1066"/>
      <c r="G26" s="166"/>
      <c r="H26" s="166"/>
    </row>
    <row r="27" spans="1:9" ht="23.45" customHeight="1" x14ac:dyDescent="0.25">
      <c r="A27" s="186"/>
      <c r="B27" s="186"/>
      <c r="C27" s="186"/>
      <c r="D27" s="186"/>
      <c r="E27" s="186"/>
      <c r="F27" s="186"/>
      <c r="G27" s="166"/>
      <c r="H27" s="166"/>
    </row>
    <row r="28" spans="1:9" ht="15.75" x14ac:dyDescent="0.25">
      <c r="A28" s="1068" t="s">
        <v>159</v>
      </c>
      <c r="B28" s="1068"/>
      <c r="C28" s="1068"/>
      <c r="D28" s="1068"/>
      <c r="E28" s="143"/>
      <c r="F28" s="143"/>
      <c r="G28" s="143"/>
      <c r="H28" s="143"/>
    </row>
    <row r="29" spans="1:9" ht="45.6" customHeight="1" x14ac:dyDescent="0.25">
      <c r="A29" s="187" t="s">
        <v>189</v>
      </c>
      <c r="B29" s="260">
        <f>(B31-B30)/30.5</f>
        <v>16</v>
      </c>
      <c r="C29" s="166" t="s">
        <v>160</v>
      </c>
      <c r="D29" s="143" t="s">
        <v>161</v>
      </c>
      <c r="E29" s="143"/>
      <c r="F29" s="143"/>
      <c r="G29" s="143"/>
      <c r="H29" s="143"/>
    </row>
    <row r="30" spans="1:9" ht="15.75" x14ac:dyDescent="0.25">
      <c r="A30" s="166" t="s">
        <v>162</v>
      </c>
      <c r="B30" s="188">
        <f>НМЦ!C6</f>
        <v>44440</v>
      </c>
      <c r="C30" s="166"/>
      <c r="D30" s="166"/>
      <c r="E30" s="166"/>
      <c r="F30" s="166"/>
      <c r="G30" s="166"/>
      <c r="H30" s="166"/>
      <c r="I30" s="258">
        <v>44561</v>
      </c>
    </row>
    <row r="31" spans="1:9" ht="15.75" x14ac:dyDescent="0.25">
      <c r="A31" s="166" t="s">
        <v>163</v>
      </c>
      <c r="B31" s="188">
        <f>НМЦ!C7</f>
        <v>44920</v>
      </c>
      <c r="C31" s="166"/>
      <c r="D31" s="166"/>
      <c r="E31" s="166"/>
      <c r="F31" s="166"/>
      <c r="G31" s="166"/>
      <c r="H31" s="166"/>
      <c r="I31" s="258">
        <v>44562</v>
      </c>
    </row>
    <row r="32" spans="1:9" ht="15.75" x14ac:dyDescent="0.25">
      <c r="A32" s="166" t="s">
        <v>188</v>
      </c>
      <c r="B32" s="259">
        <f>(I30-B30)/30.5</f>
        <v>4</v>
      </c>
      <c r="C32" s="166" t="s">
        <v>160</v>
      </c>
      <c r="D32" s="166"/>
      <c r="E32" s="166"/>
      <c r="F32" s="166"/>
      <c r="G32" s="166"/>
      <c r="H32" s="166"/>
    </row>
    <row r="33" spans="1:9" ht="15.75" x14ac:dyDescent="0.25">
      <c r="A33" s="166" t="s">
        <v>230</v>
      </c>
      <c r="B33" s="259">
        <f>(B31-I31)/30.5</f>
        <v>12</v>
      </c>
      <c r="C33" s="166" t="s">
        <v>160</v>
      </c>
      <c r="D33" s="166"/>
      <c r="E33" s="166"/>
      <c r="F33" s="166"/>
      <c r="G33" s="166"/>
      <c r="H33" s="166"/>
    </row>
    <row r="34" spans="1:9" ht="15.75" x14ac:dyDescent="0.25">
      <c r="A34" s="166" t="s">
        <v>187</v>
      </c>
      <c r="B34" s="189">
        <f>B32/B29</f>
        <v>0.25</v>
      </c>
      <c r="C34" s="166"/>
      <c r="D34" s="166"/>
      <c r="E34" s="166"/>
      <c r="F34" s="166"/>
      <c r="G34" s="166"/>
      <c r="H34" s="166"/>
    </row>
    <row r="35" spans="1:9" ht="15.75" x14ac:dyDescent="0.25">
      <c r="A35" s="166" t="s">
        <v>232</v>
      </c>
      <c r="B35" s="189">
        <f>B33/B29</f>
        <v>0.75</v>
      </c>
      <c r="C35" s="166"/>
      <c r="D35" s="166"/>
      <c r="E35" s="166"/>
      <c r="F35" s="166"/>
      <c r="G35" s="166"/>
      <c r="H35" s="166"/>
    </row>
    <row r="36" spans="1:9" ht="33.75" customHeight="1" x14ac:dyDescent="0.25">
      <c r="A36" s="1066" t="s">
        <v>234</v>
      </c>
      <c r="B36" s="1066"/>
      <c r="C36" s="1066"/>
      <c r="D36" s="1066"/>
      <c r="E36" s="250">
        <v>1.0509999999999999</v>
      </c>
      <c r="F36" s="166"/>
      <c r="G36" s="166"/>
      <c r="H36" s="166"/>
    </row>
    <row r="37" spans="1:9" ht="37.5" customHeight="1" x14ac:dyDescent="0.25">
      <c r="A37" s="1066" t="s">
        <v>235</v>
      </c>
      <c r="B37" s="1066"/>
      <c r="C37" s="1066"/>
      <c r="D37" s="1066"/>
      <c r="E37" s="250">
        <v>1.048</v>
      </c>
      <c r="F37" s="166"/>
      <c r="G37" s="166"/>
      <c r="H37" s="166"/>
    </row>
    <row r="38" spans="1:9" ht="37.5" hidden="1" customHeight="1" x14ac:dyDescent="0.25">
      <c r="A38" s="1066" t="s">
        <v>236</v>
      </c>
      <c r="B38" s="1066"/>
      <c r="C38" s="1066"/>
      <c r="D38" s="1066"/>
      <c r="E38" s="250">
        <v>1.0469999999999999</v>
      </c>
      <c r="F38" s="166"/>
      <c r="G38" s="166"/>
      <c r="H38" s="166"/>
    </row>
    <row r="39" spans="1:9" s="166" customFormat="1" ht="27" customHeight="1" x14ac:dyDescent="0.25">
      <c r="A39" s="245" t="s">
        <v>201</v>
      </c>
      <c r="B39" s="246"/>
      <c r="C39" s="1072" t="s">
        <v>238</v>
      </c>
      <c r="D39" s="1072"/>
      <c r="E39" s="251">
        <f>E36^(1/12)</f>
        <v>1.0041500000000001</v>
      </c>
      <c r="F39" s="247"/>
      <c r="G39" s="247"/>
      <c r="H39" s="247"/>
      <c r="I39" s="247"/>
    </row>
    <row r="40" spans="1:9" s="166" customFormat="1" ht="30.75" customHeight="1" x14ac:dyDescent="0.25">
      <c r="A40" s="245" t="s">
        <v>237</v>
      </c>
      <c r="B40" s="248"/>
      <c r="C40" s="1072" t="s">
        <v>239</v>
      </c>
      <c r="D40" s="1072"/>
      <c r="E40" s="251">
        <f>E37^(1/12)</f>
        <v>1.0039100000000001</v>
      </c>
      <c r="F40" s="247"/>
      <c r="G40" s="247"/>
      <c r="H40" s="247"/>
      <c r="I40" s="247"/>
    </row>
    <row r="41" spans="1:9" s="166" customFormat="1" ht="92.25" customHeight="1" x14ac:dyDescent="0.25">
      <c r="A41" s="1069" t="s">
        <v>241</v>
      </c>
      <c r="B41" s="1069"/>
      <c r="C41" s="1070" t="s">
        <v>1177</v>
      </c>
      <c r="D41" s="1070"/>
      <c r="E41" s="251">
        <f>(E39^3+E39^6)/2</f>
        <v>1.0188299999999999</v>
      </c>
      <c r="F41" s="247"/>
      <c r="G41" s="247"/>
      <c r="H41" s="247"/>
      <c r="I41" s="247"/>
    </row>
    <row r="42" spans="1:9" s="166" customFormat="1" ht="80.25" customHeight="1" x14ac:dyDescent="0.25">
      <c r="A42" s="1069" t="s">
        <v>242</v>
      </c>
      <c r="B42" s="1069"/>
      <c r="C42" s="1071" t="s">
        <v>1178</v>
      </c>
      <c r="D42" s="1072"/>
      <c r="E42" s="251">
        <f>E39^6*(E40+E40^12)/2</f>
        <v>1.0517399999999999</v>
      </c>
      <c r="F42" s="247"/>
      <c r="G42" s="247"/>
      <c r="H42" s="247"/>
      <c r="I42" s="247"/>
    </row>
    <row r="43" spans="1:9" s="166" customFormat="1" ht="31.5" customHeight="1" x14ac:dyDescent="0.25">
      <c r="A43" s="252" t="s">
        <v>202</v>
      </c>
      <c r="C43" s="1072" t="s">
        <v>1179</v>
      </c>
      <c r="D43" s="1072"/>
      <c r="E43" s="251">
        <f>E41*B34+E42*B35</f>
        <v>1.0435099999999999</v>
      </c>
      <c r="F43" s="247"/>
      <c r="G43" s="247"/>
      <c r="H43" s="247"/>
      <c r="I43" s="247"/>
    </row>
    <row r="44" spans="1:9" ht="15.75" x14ac:dyDescent="0.25">
      <c r="A44" s="166"/>
      <c r="B44" s="166"/>
      <c r="C44" s="166"/>
      <c r="D44" s="166"/>
      <c r="E44" s="166"/>
      <c r="F44" s="166"/>
      <c r="G44" s="166"/>
      <c r="H44" s="166"/>
    </row>
    <row r="45" spans="1:9" ht="30" hidden="1" x14ac:dyDescent="0.25">
      <c r="A45" s="119" t="s">
        <v>164</v>
      </c>
      <c r="B45" s="130">
        <f>(B47-B46)/30</f>
        <v>8.5</v>
      </c>
      <c r="C45" s="118" t="s">
        <v>160</v>
      </c>
      <c r="D45" s="121" t="s">
        <v>161</v>
      </c>
      <c r="E45" s="121"/>
      <c r="F45" s="121"/>
      <c r="G45" s="121"/>
      <c r="H45" s="121"/>
    </row>
    <row r="46" spans="1:9" hidden="1" x14ac:dyDescent="0.25">
      <c r="A46" s="118" t="s">
        <v>162</v>
      </c>
      <c r="B46" s="120">
        <v>44075</v>
      </c>
      <c r="C46" s="118"/>
      <c r="D46" s="121"/>
      <c r="E46" s="121"/>
      <c r="F46" s="121"/>
      <c r="G46" s="121"/>
      <c r="H46" s="121"/>
    </row>
    <row r="47" spans="1:9" hidden="1" x14ac:dyDescent="0.25">
      <c r="A47" s="118" t="s">
        <v>163</v>
      </c>
      <c r="B47" s="120">
        <v>44331</v>
      </c>
      <c r="C47" s="118"/>
      <c r="D47" s="121"/>
      <c r="E47" s="121"/>
      <c r="F47" s="121"/>
      <c r="G47" s="121"/>
      <c r="H47" s="121"/>
    </row>
    <row r="48" spans="1:9" ht="29.25" hidden="1" customHeight="1" x14ac:dyDescent="0.25">
      <c r="A48" s="1067" t="s">
        <v>182</v>
      </c>
      <c r="B48" s="1067"/>
      <c r="C48" s="1067"/>
      <c r="D48" s="1067"/>
      <c r="E48" s="127">
        <v>1.036</v>
      </c>
      <c r="F48" s="121"/>
      <c r="G48" s="121"/>
      <c r="H48" s="121"/>
    </row>
    <row r="49" spans="1:8" hidden="1" x14ac:dyDescent="0.25">
      <c r="A49" s="118" t="s">
        <v>183</v>
      </c>
      <c r="B49" s="122"/>
      <c r="C49" s="123"/>
      <c r="D49" s="121"/>
      <c r="E49" s="126">
        <f>1.036^(1/12)</f>
        <v>1.00295</v>
      </c>
      <c r="F49" s="121"/>
      <c r="G49" s="121"/>
      <c r="H49" s="121"/>
    </row>
    <row r="50" spans="1:8" hidden="1" x14ac:dyDescent="0.25">
      <c r="A50" s="118" t="s">
        <v>184</v>
      </c>
      <c r="B50" s="118"/>
      <c r="C50" s="1065" t="s">
        <v>186</v>
      </c>
      <c r="D50" s="1065"/>
      <c r="E50" s="126">
        <f>(E49^6.7+E49^11)/2</f>
        <v>1.02643</v>
      </c>
    </row>
  </sheetData>
  <mergeCells count="19">
    <mergeCell ref="A26:F26"/>
    <mergeCell ref="A6:G6"/>
    <mergeCell ref="A24:B24"/>
    <mergeCell ref="A1:F1"/>
    <mergeCell ref="B2:F2"/>
    <mergeCell ref="B3:F3"/>
    <mergeCell ref="C50:D50"/>
    <mergeCell ref="A36:D36"/>
    <mergeCell ref="A48:D48"/>
    <mergeCell ref="A28:D28"/>
    <mergeCell ref="A37:D37"/>
    <mergeCell ref="A41:B41"/>
    <mergeCell ref="A42:B42"/>
    <mergeCell ref="A38:D38"/>
    <mergeCell ref="C41:D41"/>
    <mergeCell ref="C42:D42"/>
    <mergeCell ref="C43:D43"/>
    <mergeCell ref="C39:D39"/>
    <mergeCell ref="C40:D40"/>
  </mergeCells>
  <pageMargins left="0.25" right="0.25" top="0.75" bottom="0.75" header="0.3" footer="0.3"/>
  <pageSetup paperSize="9" scale="6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topLeftCell="A16" zoomScale="85" zoomScaleNormal="90" zoomScaleSheetLayoutView="85" workbookViewId="0">
      <selection activeCell="B39" sqref="B39"/>
    </sheetView>
  </sheetViews>
  <sheetFormatPr defaultColWidth="8.7109375" defaultRowHeight="12.75" x14ac:dyDescent="0.2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7.5703125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12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 x14ac:dyDescent="0.25">
      <c r="A1" s="190"/>
      <c r="B1" s="190"/>
      <c r="C1" s="190"/>
      <c r="D1" s="190"/>
      <c r="E1" s="190"/>
      <c r="F1" s="190"/>
      <c r="G1" s="190"/>
    </row>
    <row r="2" spans="1:10" ht="15.75" x14ac:dyDescent="0.2">
      <c r="A2" s="1077" t="s">
        <v>0</v>
      </c>
      <c r="B2" s="1077"/>
      <c r="C2" s="1077"/>
      <c r="D2" s="1077"/>
      <c r="E2" s="1077"/>
      <c r="F2" s="1077"/>
      <c r="G2" s="1077"/>
    </row>
    <row r="3" spans="1:10" ht="15.75" x14ac:dyDescent="0.2">
      <c r="A3" s="1077" t="s">
        <v>6</v>
      </c>
      <c r="B3" s="1077"/>
      <c r="C3" s="1077"/>
      <c r="D3" s="1077"/>
      <c r="E3" s="1077"/>
      <c r="F3" s="1077"/>
      <c r="G3" s="1077"/>
    </row>
    <row r="4" spans="1:10" ht="15.75" x14ac:dyDescent="0.25">
      <c r="A4" s="190"/>
      <c r="B4" s="190"/>
      <c r="C4" s="190"/>
      <c r="D4" s="190"/>
      <c r="E4" s="190"/>
      <c r="F4" s="190"/>
      <c r="G4" s="190"/>
    </row>
    <row r="5" spans="1:10" ht="53.45" customHeight="1" x14ac:dyDescent="0.2">
      <c r="A5" s="1078" t="s">
        <v>7</v>
      </c>
      <c r="B5" s="1079"/>
      <c r="C5" s="1084" t="str">
        <f>Пояснительная!A3</f>
        <v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v>
      </c>
      <c r="D5" s="1084"/>
      <c r="E5" s="1084"/>
      <c r="F5" s="1084"/>
      <c r="G5" s="1084"/>
      <c r="H5" s="15"/>
    </row>
    <row r="6" spans="1:10" s="2" customFormat="1" ht="42" customHeight="1" x14ac:dyDescent="0.25">
      <c r="A6" s="1082" t="s">
        <v>8</v>
      </c>
      <c r="B6" s="1082"/>
      <c r="C6" s="1080"/>
      <c r="D6" s="1080"/>
      <c r="E6" s="1083"/>
      <c r="F6" s="1083"/>
      <c r="G6" s="1083"/>
    </row>
    <row r="7" spans="1:10" ht="29.25" customHeight="1" x14ac:dyDescent="0.2">
      <c r="A7" s="1082" t="s">
        <v>1</v>
      </c>
      <c r="B7" s="1082"/>
      <c r="C7" s="1080" t="s">
        <v>48</v>
      </c>
      <c r="D7" s="1080"/>
      <c r="E7" s="1081"/>
      <c r="F7" s="1081"/>
      <c r="G7" s="1081"/>
    </row>
    <row r="8" spans="1:10" ht="15.75" x14ac:dyDescent="0.25">
      <c r="A8" s="191"/>
      <c r="B8" s="192"/>
      <c r="C8" s="191"/>
      <c r="D8" s="191"/>
      <c r="E8" s="191"/>
      <c r="F8" s="191"/>
      <c r="G8" s="193" t="s">
        <v>5</v>
      </c>
    </row>
    <row r="9" spans="1:10" ht="15.75" x14ac:dyDescent="0.25">
      <c r="A9" s="1085" t="s">
        <v>2</v>
      </c>
      <c r="B9" s="1085" t="s">
        <v>3</v>
      </c>
      <c r="C9" s="1085" t="s">
        <v>9</v>
      </c>
      <c r="D9" s="1085" t="s">
        <v>46</v>
      </c>
      <c r="E9" s="1092" t="s">
        <v>97</v>
      </c>
      <c r="F9" s="1092"/>
      <c r="G9" s="1092"/>
      <c r="H9" s="1089" t="s">
        <v>96</v>
      </c>
    </row>
    <row r="10" spans="1:10" ht="34.5" customHeight="1" x14ac:dyDescent="0.2">
      <c r="A10" s="1091"/>
      <c r="B10" s="1091"/>
      <c r="C10" s="1091"/>
      <c r="D10" s="1086"/>
      <c r="E10" s="194" t="s">
        <v>10</v>
      </c>
      <c r="F10" s="194" t="s">
        <v>11</v>
      </c>
      <c r="G10" s="194" t="s">
        <v>12</v>
      </c>
      <c r="H10" s="1090"/>
    </row>
    <row r="11" spans="1:10" ht="15.75" x14ac:dyDescent="0.2">
      <c r="A11" s="195">
        <v>1</v>
      </c>
      <c r="B11" s="195">
        <v>2</v>
      </c>
      <c r="C11" s="195"/>
      <c r="D11" s="195"/>
      <c r="E11" s="195">
        <v>4</v>
      </c>
      <c r="F11" s="195">
        <v>5</v>
      </c>
      <c r="G11" s="195">
        <v>6</v>
      </c>
      <c r="H11" s="94">
        <v>7</v>
      </c>
    </row>
    <row r="12" spans="1:10" ht="15.75" x14ac:dyDescent="0.2">
      <c r="A12" s="1096" t="s">
        <v>13</v>
      </c>
      <c r="B12" s="1097"/>
      <c r="C12" s="1097"/>
      <c r="D12" s="1097"/>
      <c r="E12" s="1097"/>
      <c r="F12" s="1097"/>
      <c r="G12" s="1098"/>
      <c r="H12" s="95"/>
    </row>
    <row r="13" spans="1:10" ht="32.25" customHeight="1" x14ac:dyDescent="0.2">
      <c r="A13" s="196" t="s">
        <v>4</v>
      </c>
      <c r="B13" s="197" t="s">
        <v>130</v>
      </c>
      <c r="C13" s="198" t="s">
        <v>111</v>
      </c>
      <c r="D13" s="196" t="s">
        <v>137</v>
      </c>
      <c r="E13" s="739">
        <f>Геодезия!N82</f>
        <v>1532949</v>
      </c>
      <c r="F13" s="199"/>
      <c r="G13" s="199">
        <f>E13</f>
        <v>1532949</v>
      </c>
      <c r="H13" s="95"/>
      <c r="J13" s="128"/>
    </row>
    <row r="14" spans="1:10" s="101" customFormat="1" ht="36.6" customHeight="1" x14ac:dyDescent="0.2">
      <c r="A14" s="196" t="s">
        <v>128</v>
      </c>
      <c r="B14" s="197" t="s">
        <v>131</v>
      </c>
      <c r="C14" s="198" t="s">
        <v>111</v>
      </c>
      <c r="D14" s="196" t="s">
        <v>136</v>
      </c>
      <c r="E14" s="740">
        <f>Геология!L66</f>
        <v>27342840</v>
      </c>
      <c r="F14" s="200"/>
      <c r="G14" s="200">
        <f>F14+E14</f>
        <v>27342840</v>
      </c>
      <c r="H14" s="95"/>
      <c r="J14" s="128"/>
    </row>
    <row r="15" spans="1:10" s="101" customFormat="1" ht="36.6" customHeight="1" x14ac:dyDescent="0.2">
      <c r="A15" s="196" t="s">
        <v>134</v>
      </c>
      <c r="B15" s="197" t="s">
        <v>190</v>
      </c>
      <c r="C15" s="198" t="s">
        <v>111</v>
      </c>
      <c r="D15" s="196" t="s">
        <v>138</v>
      </c>
      <c r="E15" s="740">
        <f>'Геофизика '!N35</f>
        <v>3644219</v>
      </c>
      <c r="F15" s="200"/>
      <c r="G15" s="200">
        <f>F15+E15</f>
        <v>3644219</v>
      </c>
      <c r="H15" s="95"/>
      <c r="J15" s="128"/>
    </row>
    <row r="16" spans="1:10" s="101" customFormat="1" ht="36.6" customHeight="1" x14ac:dyDescent="0.2">
      <c r="A16" s="196" t="s">
        <v>135</v>
      </c>
      <c r="B16" s="738" t="s">
        <v>132</v>
      </c>
      <c r="C16" s="198" t="s">
        <v>111</v>
      </c>
      <c r="D16" s="196" t="s">
        <v>139</v>
      </c>
      <c r="E16" s="740">
        <f>Гидромет!J32</f>
        <v>175369</v>
      </c>
      <c r="F16" s="200"/>
      <c r="G16" s="200">
        <f>E16</f>
        <v>175369</v>
      </c>
      <c r="H16" s="95"/>
      <c r="J16" s="128"/>
    </row>
    <row r="17" spans="1:10" s="101" customFormat="1" ht="36.6" customHeight="1" x14ac:dyDescent="0.2">
      <c r="A17" s="196" t="s">
        <v>198</v>
      </c>
      <c r="B17" s="197" t="s">
        <v>663</v>
      </c>
      <c r="C17" s="198" t="s">
        <v>111</v>
      </c>
      <c r="D17" s="196" t="s">
        <v>191</v>
      </c>
      <c r="E17" s="740">
        <f>'Сели Лавины'!J41</f>
        <v>1241972</v>
      </c>
      <c r="F17" s="200"/>
      <c r="G17" s="200">
        <f>E17</f>
        <v>1241972</v>
      </c>
      <c r="H17" s="95"/>
      <c r="J17" s="128"/>
    </row>
    <row r="18" spans="1:10" s="101" customFormat="1" ht="36.6" customHeight="1" x14ac:dyDescent="0.2">
      <c r="A18" s="196" t="s">
        <v>200</v>
      </c>
      <c r="B18" s="197" t="s">
        <v>133</v>
      </c>
      <c r="C18" s="198" t="s">
        <v>111</v>
      </c>
      <c r="D18" s="196" t="s">
        <v>199</v>
      </c>
      <c r="E18" s="740">
        <f>Экология!G73</f>
        <v>666744</v>
      </c>
      <c r="F18" s="200"/>
      <c r="G18" s="200">
        <f>E18</f>
        <v>666744</v>
      </c>
      <c r="H18" s="95"/>
      <c r="J18" s="128"/>
    </row>
    <row r="19" spans="1:10" s="101" customFormat="1" ht="36.6" customHeight="1" x14ac:dyDescent="0.2">
      <c r="A19" s="196" t="s">
        <v>898</v>
      </c>
      <c r="B19" s="197" t="s">
        <v>875</v>
      </c>
      <c r="C19" s="198" t="s">
        <v>111</v>
      </c>
      <c r="D19" s="196" t="s">
        <v>899</v>
      </c>
      <c r="E19" s="740">
        <f>Археология!G28</f>
        <v>1250171</v>
      </c>
      <c r="F19" s="200"/>
      <c r="G19" s="200">
        <f t="shared" ref="G19:G20" si="0">E19</f>
        <v>1250171</v>
      </c>
      <c r="H19" s="95"/>
      <c r="J19" s="128"/>
    </row>
    <row r="20" spans="1:10" s="101" customFormat="1" ht="36.6" customHeight="1" x14ac:dyDescent="0.2">
      <c r="A20" s="196" t="s">
        <v>900</v>
      </c>
      <c r="B20" s="738" t="s">
        <v>968</v>
      </c>
      <c r="C20" s="198" t="s">
        <v>111</v>
      </c>
      <c r="D20" s="196" t="s">
        <v>903</v>
      </c>
      <c r="E20" s="740">
        <f>'ВОП по форме 3П'!G25</f>
        <v>1110467</v>
      </c>
      <c r="F20" s="200"/>
      <c r="G20" s="200">
        <f t="shared" si="0"/>
        <v>1110467</v>
      </c>
      <c r="H20" s="95"/>
      <c r="J20" s="128"/>
    </row>
    <row r="21" spans="1:10" s="101" customFormat="1" ht="65.25" customHeight="1" x14ac:dyDescent="0.2">
      <c r="A21" s="196" t="s">
        <v>1109</v>
      </c>
      <c r="B21" s="738" t="s">
        <v>1110</v>
      </c>
      <c r="C21" s="198" t="s">
        <v>111</v>
      </c>
      <c r="D21" s="196" t="s">
        <v>1113</v>
      </c>
      <c r="E21" s="740">
        <v>1900000</v>
      </c>
      <c r="F21" s="200"/>
      <c r="G21" s="200">
        <f>E21</f>
        <v>1900000</v>
      </c>
      <c r="H21" s="95"/>
      <c r="J21" s="128"/>
    </row>
    <row r="22" spans="1:10" ht="25.5" customHeight="1" x14ac:dyDescent="0.2">
      <c r="A22" s="1093" t="s">
        <v>14</v>
      </c>
      <c r="B22" s="1094"/>
      <c r="C22" s="1094"/>
      <c r="D22" s="1094"/>
      <c r="E22" s="1094"/>
      <c r="F22" s="1095"/>
      <c r="G22" s="201">
        <f>SUM(G13:G21)</f>
        <v>38864731</v>
      </c>
      <c r="H22" s="95"/>
      <c r="J22" s="129"/>
    </row>
    <row r="23" spans="1:10" ht="25.5" customHeight="1" x14ac:dyDescent="0.2">
      <c r="A23" s="1087" t="s">
        <v>120</v>
      </c>
      <c r="B23" s="1088"/>
      <c r="C23" s="1088"/>
      <c r="D23" s="1088"/>
      <c r="E23" s="1088"/>
      <c r="F23" s="1088"/>
      <c r="G23" s="1088"/>
      <c r="H23" s="95"/>
    </row>
    <row r="24" spans="1:10" s="101" customFormat="1" ht="29.25" customHeight="1" x14ac:dyDescent="0.2">
      <c r="A24" s="196" t="s">
        <v>122</v>
      </c>
      <c r="B24" s="202" t="s">
        <v>81</v>
      </c>
      <c r="C24" s="198" t="s">
        <v>111</v>
      </c>
      <c r="D24" s="196" t="s">
        <v>112</v>
      </c>
      <c r="E24" s="203"/>
      <c r="F24" s="199">
        <f>'ПД EL8'!E738</f>
        <v>10391710</v>
      </c>
      <c r="G24" s="199">
        <f t="shared" ref="G24:G27" si="1">F24</f>
        <v>10391710</v>
      </c>
      <c r="H24" s="95"/>
    </row>
    <row r="25" spans="1:10" s="101" customFormat="1" ht="49.5" customHeight="1" x14ac:dyDescent="0.2">
      <c r="A25" s="196" t="s">
        <v>1107</v>
      </c>
      <c r="B25" s="977" t="s">
        <v>1106</v>
      </c>
      <c r="C25" s="198" t="s">
        <v>111</v>
      </c>
      <c r="D25" s="196" t="s">
        <v>1112</v>
      </c>
      <c r="E25" s="203"/>
      <c r="F25" s="199">
        <v>2500000</v>
      </c>
      <c r="G25" s="199">
        <f t="shared" si="1"/>
        <v>2500000</v>
      </c>
      <c r="H25" s="95"/>
    </row>
    <row r="26" spans="1:10" s="101" customFormat="1" ht="67.5" customHeight="1" x14ac:dyDescent="0.2">
      <c r="A26" s="196" t="s">
        <v>1108</v>
      </c>
      <c r="B26" s="977" t="s">
        <v>1111</v>
      </c>
      <c r="C26" s="198" t="s">
        <v>111</v>
      </c>
      <c r="D26" s="196" t="s">
        <v>1114</v>
      </c>
      <c r="E26" s="203"/>
      <c r="F26" s="199">
        <v>1800000</v>
      </c>
      <c r="G26" s="199">
        <f t="shared" si="1"/>
        <v>1800000</v>
      </c>
      <c r="H26" s="95"/>
    </row>
    <row r="27" spans="1:10" s="101" customFormat="1" ht="67.5" customHeight="1" x14ac:dyDescent="0.2">
      <c r="A27" s="196" t="s">
        <v>1166</v>
      </c>
      <c r="B27" s="977" t="s">
        <v>1124</v>
      </c>
      <c r="C27" s="198" t="s">
        <v>111</v>
      </c>
      <c r="D27" s="196" t="s">
        <v>1167</v>
      </c>
      <c r="E27" s="203"/>
      <c r="F27" s="199">
        <v>187120</v>
      </c>
      <c r="G27" s="199">
        <f t="shared" si="1"/>
        <v>187120</v>
      </c>
      <c r="H27" s="95"/>
    </row>
    <row r="28" spans="1:10" s="101" customFormat="1" ht="29.25" customHeight="1" x14ac:dyDescent="0.2">
      <c r="A28" s="1093" t="s">
        <v>15</v>
      </c>
      <c r="B28" s="1094"/>
      <c r="C28" s="1094"/>
      <c r="D28" s="1094"/>
      <c r="E28" s="1094"/>
      <c r="F28" s="1095"/>
      <c r="G28" s="201">
        <f>SUM(G24:G27)</f>
        <v>14878830</v>
      </c>
      <c r="H28" s="95"/>
    </row>
    <row r="29" spans="1:10" s="101" customFormat="1" ht="29.25" customHeight="1" x14ac:dyDescent="0.2">
      <c r="A29" s="1087" t="s">
        <v>125</v>
      </c>
      <c r="B29" s="1088"/>
      <c r="C29" s="1088"/>
      <c r="D29" s="1088"/>
      <c r="E29" s="1088"/>
      <c r="F29" s="1088"/>
      <c r="G29" s="1088"/>
      <c r="H29" s="95"/>
    </row>
    <row r="30" spans="1:10" ht="62.25" customHeight="1" x14ac:dyDescent="0.2">
      <c r="A30" s="196" t="s">
        <v>113</v>
      </c>
      <c r="B30" s="202" t="s">
        <v>126</v>
      </c>
      <c r="C30" s="198"/>
      <c r="D30" s="196" t="s">
        <v>110</v>
      </c>
      <c r="E30" s="203"/>
      <c r="F30" s="204"/>
      <c r="G30" s="199">
        <f>'Экспертиза ПД и ИЗ'!H21</f>
        <v>3486389</v>
      </c>
      <c r="H30" s="96"/>
    </row>
    <row r="31" spans="1:10" ht="19.5" customHeight="1" x14ac:dyDescent="0.2">
      <c r="A31" s="1093" t="s">
        <v>114</v>
      </c>
      <c r="B31" s="1094"/>
      <c r="C31" s="1094"/>
      <c r="D31" s="1094"/>
      <c r="E31" s="1094"/>
      <c r="F31" s="1095"/>
      <c r="G31" s="201">
        <f>G30</f>
        <v>3486389</v>
      </c>
      <c r="H31" s="96"/>
    </row>
    <row r="32" spans="1:10" s="101" customFormat="1" ht="19.5" customHeight="1" x14ac:dyDescent="0.2">
      <c r="A32" s="205"/>
      <c r="B32" s="205"/>
      <c r="C32" s="205"/>
      <c r="D32" s="205"/>
      <c r="E32" s="205"/>
      <c r="F32" s="205" t="s">
        <v>121</v>
      </c>
      <c r="G32" s="207">
        <f>G22+G28+G31</f>
        <v>57229950</v>
      </c>
      <c r="H32" s="107"/>
    </row>
    <row r="33" spans="1:8" s="101" customFormat="1" ht="19.5" customHeight="1" x14ac:dyDescent="0.2">
      <c r="A33" s="205"/>
      <c r="B33" s="205"/>
      <c r="C33" s="205"/>
      <c r="D33" s="205"/>
      <c r="E33" s="205"/>
      <c r="F33" s="205"/>
      <c r="G33" s="206"/>
      <c r="H33" s="107"/>
    </row>
    <row r="34" spans="1:8" s="101" customFormat="1" ht="19.5" customHeight="1" x14ac:dyDescent="0.2">
      <c r="A34" s="205"/>
      <c r="B34" s="205"/>
      <c r="C34" s="205"/>
      <c r="D34" s="205"/>
      <c r="E34" s="205"/>
      <c r="F34" s="205"/>
      <c r="G34" s="206"/>
      <c r="H34" s="107"/>
    </row>
    <row r="35" spans="1:8" s="101" customFormat="1" ht="19.5" customHeight="1" x14ac:dyDescent="0.2">
      <c r="A35" s="205"/>
      <c r="B35" s="205"/>
      <c r="C35" s="205"/>
      <c r="D35" s="205"/>
      <c r="E35" s="205"/>
      <c r="F35" s="205"/>
      <c r="G35" s="206"/>
      <c r="H35" s="107"/>
    </row>
    <row r="36" spans="1:8" s="101" customFormat="1" ht="19.5" customHeight="1" x14ac:dyDescent="0.2">
      <c r="A36" s="205"/>
      <c r="B36" s="205"/>
      <c r="C36" s="205"/>
      <c r="D36" s="205"/>
      <c r="E36" s="205"/>
      <c r="F36" s="205"/>
      <c r="G36" s="206"/>
      <c r="H36" s="107"/>
    </row>
    <row r="37" spans="1:8" s="101" customFormat="1" ht="19.5" customHeight="1" x14ac:dyDescent="0.2">
      <c r="A37" s="105"/>
      <c r="B37" s="105"/>
      <c r="C37" s="105"/>
      <c r="D37" s="105"/>
      <c r="E37" s="105"/>
      <c r="F37" s="105"/>
      <c r="G37" s="106"/>
      <c r="H37" s="107"/>
    </row>
    <row r="38" spans="1:8" s="101" customFormat="1" ht="19.5" customHeight="1" x14ac:dyDescent="0.2">
      <c r="A38" s="105"/>
      <c r="B38" s="105"/>
      <c r="C38" s="105"/>
      <c r="D38" s="105"/>
      <c r="E38" s="105"/>
      <c r="F38" s="105"/>
      <c r="G38" s="106"/>
      <c r="H38" s="107"/>
    </row>
    <row r="39" spans="1:8" s="101" customFormat="1" ht="19.5" customHeight="1" x14ac:dyDescent="0.2">
      <c r="A39" s="105"/>
      <c r="B39" s="105"/>
      <c r="C39" s="105"/>
      <c r="D39" s="105"/>
      <c r="E39" s="105"/>
      <c r="F39" s="105"/>
      <c r="G39" s="106"/>
      <c r="H39" s="107"/>
    </row>
    <row r="40" spans="1:8" s="101" customFormat="1" ht="19.5" customHeight="1" x14ac:dyDescent="0.2">
      <c r="A40" s="105"/>
      <c r="B40" s="105"/>
      <c r="C40" s="105"/>
      <c r="D40" s="105"/>
      <c r="E40" s="105"/>
      <c r="F40" s="105"/>
      <c r="G40" s="106"/>
      <c r="H40" s="107"/>
    </row>
  </sheetData>
  <mergeCells count="20">
    <mergeCell ref="A31:F31"/>
    <mergeCell ref="A28:F28"/>
    <mergeCell ref="A29:G29"/>
    <mergeCell ref="A12:G12"/>
    <mergeCell ref="A22:F22"/>
    <mergeCell ref="D9:D10"/>
    <mergeCell ref="A23:G23"/>
    <mergeCell ref="H9:H10"/>
    <mergeCell ref="A9:A10"/>
    <mergeCell ref="B9:B10"/>
    <mergeCell ref="C9:C10"/>
    <mergeCell ref="E9:G9"/>
    <mergeCell ref="A2:G2"/>
    <mergeCell ref="A3:G3"/>
    <mergeCell ref="A5:B5"/>
    <mergeCell ref="C7:G7"/>
    <mergeCell ref="A6:B6"/>
    <mergeCell ref="C6:G6"/>
    <mergeCell ref="C5:G5"/>
    <mergeCell ref="A7:B7"/>
  </mergeCells>
  <pageMargins left="0.7" right="0.7" top="0.75" bottom="0.75" header="0.3" footer="0.3"/>
  <pageSetup paperSize="9" scale="5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47"/>
  <sheetViews>
    <sheetView showGridLines="0" topLeftCell="A724" zoomScale="115" zoomScaleNormal="115" workbookViewId="0">
      <selection activeCell="E738" sqref="E738"/>
    </sheetView>
  </sheetViews>
  <sheetFormatPr defaultColWidth="8.85546875" defaultRowHeight="12.75" outlineLevelRow="1" x14ac:dyDescent="0.2"/>
  <cols>
    <col min="1" max="1" width="4.28515625" style="992" customWidth="1"/>
    <col min="2" max="2" width="46.140625" style="992" customWidth="1"/>
    <col min="3" max="3" width="46.42578125" style="992" customWidth="1"/>
    <col min="4" max="4" width="31.42578125" style="992" customWidth="1"/>
    <col min="5" max="5" width="15.140625" style="992" customWidth="1"/>
    <col min="6" max="9" width="8.85546875" style="992"/>
    <col min="10" max="10" width="16" style="992" customWidth="1"/>
    <col min="11" max="16384" width="8.85546875" style="992"/>
  </cols>
  <sheetData>
    <row r="1" spans="1:5" x14ac:dyDescent="0.2">
      <c r="A1" s="262"/>
      <c r="B1" s="262"/>
      <c r="C1" s="262"/>
      <c r="D1" s="991" t="s">
        <v>248</v>
      </c>
    </row>
    <row r="2" spans="1:5" ht="14.45" customHeight="1" x14ac:dyDescent="0.2">
      <c r="A2" s="1112" t="s">
        <v>249</v>
      </c>
      <c r="B2" s="1112"/>
      <c r="C2" s="263"/>
      <c r="D2" s="263"/>
      <c r="E2" s="993"/>
    </row>
    <row r="3" spans="1:5" ht="18" customHeight="1" x14ac:dyDescent="0.2">
      <c r="A3" s="989"/>
      <c r="B3" s="989"/>
      <c r="C3" s="1113" t="s">
        <v>250</v>
      </c>
      <c r="D3" s="1113"/>
      <c r="E3" s="1114"/>
    </row>
    <row r="4" spans="1:5" ht="24.6" customHeight="1" x14ac:dyDescent="0.2">
      <c r="A4" s="1115" t="s">
        <v>251</v>
      </c>
      <c r="B4" s="1115"/>
      <c r="C4" s="1115"/>
      <c r="D4" s="1115"/>
      <c r="E4" s="1115"/>
    </row>
    <row r="5" spans="1:5" ht="20.45" customHeight="1" x14ac:dyDescent="0.2">
      <c r="A5" s="1116" t="s">
        <v>252</v>
      </c>
      <c r="B5" s="1116"/>
      <c r="C5" s="1116"/>
      <c r="D5" s="1116"/>
      <c r="E5" s="994"/>
    </row>
    <row r="6" spans="1:5" ht="5.45" customHeight="1" x14ac:dyDescent="0.2">
      <c r="A6" s="995"/>
      <c r="B6" s="995"/>
      <c r="C6" s="995"/>
      <c r="D6" s="995"/>
      <c r="E6" s="995"/>
    </row>
    <row r="7" spans="1:5" ht="46.5" customHeight="1" x14ac:dyDescent="0.2">
      <c r="A7" s="1117" t="s">
        <v>366</v>
      </c>
      <c r="B7" s="1117"/>
      <c r="C7" s="1117"/>
      <c r="D7" s="1117"/>
      <c r="E7" s="1117"/>
    </row>
    <row r="8" spans="1:5" ht="19.149999999999999" customHeight="1" x14ac:dyDescent="0.2">
      <c r="A8" s="1118" t="s">
        <v>253</v>
      </c>
      <c r="B8" s="1118"/>
      <c r="C8" s="1118"/>
      <c r="D8" s="1118"/>
      <c r="E8" s="996"/>
    </row>
    <row r="9" spans="1:5" x14ac:dyDescent="0.2">
      <c r="A9" s="995"/>
      <c r="B9" s="995"/>
      <c r="C9" s="995"/>
      <c r="D9" s="995"/>
      <c r="E9" s="995"/>
    </row>
    <row r="10" spans="1:5" ht="17.45" customHeight="1" x14ac:dyDescent="0.2">
      <c r="A10" s="997" t="s">
        <v>254</v>
      </c>
      <c r="B10" s="995"/>
      <c r="C10" s="998"/>
      <c r="D10" s="998"/>
      <c r="E10" s="998"/>
    </row>
    <row r="11" spans="1:5" ht="16.899999999999999" customHeight="1" x14ac:dyDescent="0.2">
      <c r="A11" s="999"/>
      <c r="B11" s="1111"/>
      <c r="C11" s="1111"/>
      <c r="D11" s="1111"/>
      <c r="E11" s="1111"/>
    </row>
    <row r="12" spans="1:5" ht="25.15" customHeight="1" x14ac:dyDescent="0.2">
      <c r="A12" s="994" t="s">
        <v>255</v>
      </c>
      <c r="B12" s="995"/>
      <c r="C12" s="1000"/>
      <c r="D12" s="1000"/>
      <c r="E12" s="1000"/>
    </row>
    <row r="13" spans="1:5" ht="24" customHeight="1" x14ac:dyDescent="0.2">
      <c r="B13" s="1111" t="s">
        <v>48</v>
      </c>
      <c r="C13" s="1111"/>
      <c r="D13" s="1111"/>
      <c r="E13" s="1111"/>
    </row>
    <row r="14" spans="1:5" ht="24" customHeight="1" x14ac:dyDescent="0.2">
      <c r="B14" s="989"/>
      <c r="C14" s="989"/>
      <c r="D14" s="989"/>
      <c r="E14" s="989"/>
    </row>
    <row r="15" spans="1:5" ht="15" customHeight="1" outlineLevel="1" x14ac:dyDescent="0.2">
      <c r="A15" s="264" t="s">
        <v>1126</v>
      </c>
      <c r="B15" s="989"/>
      <c r="C15" s="989"/>
      <c r="D15" s="989"/>
      <c r="E15" s="989"/>
    </row>
    <row r="16" spans="1:5" x14ac:dyDescent="0.2">
      <c r="A16" s="995"/>
      <c r="B16" s="995"/>
      <c r="C16" s="265"/>
      <c r="D16" s="265"/>
      <c r="E16" s="266"/>
    </row>
    <row r="17" spans="1:5" ht="79.900000000000006" customHeight="1" x14ac:dyDescent="0.2">
      <c r="A17" s="1001" t="s">
        <v>256</v>
      </c>
      <c r="B17" s="1002" t="s">
        <v>257</v>
      </c>
      <c r="C17" s="1002" t="s">
        <v>258</v>
      </c>
      <c r="D17" s="267" t="s">
        <v>259</v>
      </c>
      <c r="E17" s="267" t="s">
        <v>260</v>
      </c>
    </row>
    <row r="18" spans="1:5" x14ac:dyDescent="0.2">
      <c r="A18" s="268">
        <v>1</v>
      </c>
      <c r="B18" s="269">
        <v>2</v>
      </c>
      <c r="C18" s="269">
        <v>3</v>
      </c>
      <c r="D18" s="268">
        <v>4</v>
      </c>
      <c r="E18" s="268">
        <v>5</v>
      </c>
    </row>
    <row r="19" spans="1:5" ht="21" customHeight="1" x14ac:dyDescent="0.2">
      <c r="A19" s="1105" t="s">
        <v>261</v>
      </c>
      <c r="B19" s="1106"/>
      <c r="C19" s="1106"/>
      <c r="D19" s="1106"/>
      <c r="E19" s="1106"/>
    </row>
    <row r="20" spans="1:5" ht="21" customHeight="1" x14ac:dyDescent="0.2">
      <c r="A20" s="1109" t="s">
        <v>1088</v>
      </c>
      <c r="B20" s="1110"/>
      <c r="C20" s="1110"/>
      <c r="D20" s="1110"/>
      <c r="E20" s="1110"/>
    </row>
    <row r="21" spans="1:5" ht="21" customHeight="1" x14ac:dyDescent="0.2">
      <c r="A21" s="1109" t="s">
        <v>1089</v>
      </c>
      <c r="B21" s="1110"/>
      <c r="C21" s="1110"/>
      <c r="D21" s="1110"/>
      <c r="E21" s="1110"/>
    </row>
    <row r="22" spans="1:5" ht="38.25" x14ac:dyDescent="0.2">
      <c r="A22" s="1003">
        <v>1.1000000000000001</v>
      </c>
      <c r="B22" s="1099" t="s">
        <v>998</v>
      </c>
      <c r="C22" s="270" t="s">
        <v>281</v>
      </c>
      <c r="D22" s="1004" t="s">
        <v>1127</v>
      </c>
      <c r="E22" s="1005" t="s">
        <v>1128</v>
      </c>
    </row>
    <row r="23" spans="1:5" ht="36" outlineLevel="1" x14ac:dyDescent="0.2">
      <c r="A23" s="1006"/>
      <c r="B23" s="1107"/>
      <c r="C23" s="271" t="s">
        <v>267</v>
      </c>
      <c r="D23" s="1007"/>
      <c r="E23" s="1008" t="s">
        <v>78</v>
      </c>
    </row>
    <row r="24" spans="1:5" ht="72" outlineLevel="1" x14ac:dyDescent="0.2">
      <c r="A24" s="1006"/>
      <c r="B24" s="1107"/>
      <c r="C24" s="271" t="s">
        <v>1129</v>
      </c>
      <c r="D24" s="1007"/>
      <c r="E24" s="1008" t="s">
        <v>78</v>
      </c>
    </row>
    <row r="25" spans="1:5" outlineLevel="1" x14ac:dyDescent="0.2">
      <c r="A25" s="1006"/>
      <c r="B25" s="1107"/>
      <c r="C25" s="271" t="s">
        <v>269</v>
      </c>
      <c r="D25" s="1007"/>
      <c r="E25" s="1008" t="s">
        <v>78</v>
      </c>
    </row>
    <row r="26" spans="1:5" ht="48" outlineLevel="1" x14ac:dyDescent="0.2">
      <c r="A26" s="1006"/>
      <c r="B26" s="1107"/>
      <c r="C26" s="271" t="s">
        <v>285</v>
      </c>
      <c r="D26" s="1007"/>
      <c r="E26" s="1008" t="s">
        <v>78</v>
      </c>
    </row>
    <row r="27" spans="1:5" ht="48" outlineLevel="1" x14ac:dyDescent="0.2">
      <c r="A27" s="1006"/>
      <c r="B27" s="1107"/>
      <c r="C27" s="271" t="s">
        <v>931</v>
      </c>
      <c r="D27" s="1007"/>
      <c r="E27" s="1008" t="s">
        <v>78</v>
      </c>
    </row>
    <row r="28" spans="1:5" outlineLevel="1" x14ac:dyDescent="0.2">
      <c r="A28" s="1006"/>
      <c r="B28" s="1108"/>
      <c r="C28" s="271" t="s">
        <v>1130</v>
      </c>
      <c r="D28" s="1007"/>
      <c r="E28" s="1008"/>
    </row>
    <row r="29" spans="1:5" ht="38.25" x14ac:dyDescent="0.2">
      <c r="A29" s="1003">
        <v>1.2</v>
      </c>
      <c r="B29" s="1099" t="s">
        <v>999</v>
      </c>
      <c r="C29" s="270" t="s">
        <v>281</v>
      </c>
      <c r="D29" s="1004" t="s">
        <v>1127</v>
      </c>
      <c r="E29" s="1005" t="s">
        <v>1128</v>
      </c>
    </row>
    <row r="30" spans="1:5" ht="36" outlineLevel="1" x14ac:dyDescent="0.2">
      <c r="A30" s="1006"/>
      <c r="B30" s="1107"/>
      <c r="C30" s="271" t="s">
        <v>267</v>
      </c>
      <c r="D30" s="1007"/>
      <c r="E30" s="1008" t="s">
        <v>78</v>
      </c>
    </row>
    <row r="31" spans="1:5" ht="72" outlineLevel="1" x14ac:dyDescent="0.2">
      <c r="A31" s="1006"/>
      <c r="B31" s="1107"/>
      <c r="C31" s="271" t="s">
        <v>1129</v>
      </c>
      <c r="D31" s="1007"/>
      <c r="E31" s="1008" t="s">
        <v>78</v>
      </c>
    </row>
    <row r="32" spans="1:5" outlineLevel="1" x14ac:dyDescent="0.2">
      <c r="A32" s="1006"/>
      <c r="B32" s="1107"/>
      <c r="C32" s="271" t="s">
        <v>269</v>
      </c>
      <c r="D32" s="1007"/>
      <c r="E32" s="1008" t="s">
        <v>78</v>
      </c>
    </row>
    <row r="33" spans="1:5" ht="48" outlineLevel="1" x14ac:dyDescent="0.2">
      <c r="A33" s="1006"/>
      <c r="B33" s="1107"/>
      <c r="C33" s="271" t="s">
        <v>285</v>
      </c>
      <c r="D33" s="1007"/>
      <c r="E33" s="1008" t="s">
        <v>78</v>
      </c>
    </row>
    <row r="34" spans="1:5" ht="48" outlineLevel="1" x14ac:dyDescent="0.2">
      <c r="A34" s="1006"/>
      <c r="B34" s="1107"/>
      <c r="C34" s="271" t="s">
        <v>931</v>
      </c>
      <c r="D34" s="1007"/>
      <c r="E34" s="1008" t="s">
        <v>78</v>
      </c>
    </row>
    <row r="35" spans="1:5" outlineLevel="1" x14ac:dyDescent="0.2">
      <c r="A35" s="1006"/>
      <c r="B35" s="1108"/>
      <c r="C35" s="271" t="s">
        <v>1130</v>
      </c>
      <c r="D35" s="1007"/>
      <c r="E35" s="1008"/>
    </row>
    <row r="36" spans="1:5" ht="27.95" customHeight="1" x14ac:dyDescent="0.2">
      <c r="A36" s="1109" t="s">
        <v>1131</v>
      </c>
      <c r="B36" s="1110"/>
      <c r="C36" s="1110"/>
      <c r="D36" s="1110"/>
      <c r="E36" s="1110"/>
    </row>
    <row r="37" spans="1:5" ht="38.25" x14ac:dyDescent="0.2">
      <c r="A37" s="1003">
        <v>1.3</v>
      </c>
      <c r="B37" s="1099" t="s">
        <v>1132</v>
      </c>
      <c r="C37" s="270" t="s">
        <v>264</v>
      </c>
      <c r="D37" s="1004" t="s">
        <v>1133</v>
      </c>
      <c r="E37" s="1005" t="s">
        <v>932</v>
      </c>
    </row>
    <row r="38" spans="1:5" ht="108" outlineLevel="1" x14ac:dyDescent="0.2">
      <c r="A38" s="1006"/>
      <c r="B38" s="1107"/>
      <c r="C38" s="271" t="s">
        <v>265</v>
      </c>
      <c r="D38" s="1007"/>
      <c r="E38" s="1008" t="s">
        <v>78</v>
      </c>
    </row>
    <row r="39" spans="1:5" outlineLevel="1" x14ac:dyDescent="0.2">
      <c r="A39" s="1006"/>
      <c r="B39" s="1107"/>
      <c r="C39" s="271" t="s">
        <v>266</v>
      </c>
      <c r="D39" s="1007"/>
      <c r="E39" s="1008" t="s">
        <v>78</v>
      </c>
    </row>
    <row r="40" spans="1:5" ht="48" outlineLevel="1" x14ac:dyDescent="0.2">
      <c r="A40" s="1006"/>
      <c r="B40" s="1107"/>
      <c r="C40" s="271" t="s">
        <v>931</v>
      </c>
      <c r="D40" s="1007"/>
      <c r="E40" s="1008" t="s">
        <v>78</v>
      </c>
    </row>
    <row r="41" spans="1:5" outlineLevel="1" x14ac:dyDescent="0.2">
      <c r="A41" s="1006"/>
      <c r="B41" s="1108"/>
      <c r="C41" s="271" t="s">
        <v>263</v>
      </c>
      <c r="D41" s="1007"/>
      <c r="E41" s="1008"/>
    </row>
    <row r="42" spans="1:5" ht="21" customHeight="1" x14ac:dyDescent="0.2">
      <c r="A42" s="1109" t="s">
        <v>1090</v>
      </c>
      <c r="B42" s="1110"/>
      <c r="C42" s="1110"/>
      <c r="D42" s="1110"/>
      <c r="E42" s="1110"/>
    </row>
    <row r="43" spans="1:5" ht="21" customHeight="1" x14ac:dyDescent="0.2">
      <c r="A43" s="1109" t="s">
        <v>1089</v>
      </c>
      <c r="B43" s="1110"/>
      <c r="C43" s="1110"/>
      <c r="D43" s="1110"/>
      <c r="E43" s="1110"/>
    </row>
    <row r="44" spans="1:5" ht="38.25" x14ac:dyDescent="0.2">
      <c r="A44" s="1003">
        <v>1.4</v>
      </c>
      <c r="B44" s="1099" t="s">
        <v>998</v>
      </c>
      <c r="C44" s="270" t="s">
        <v>281</v>
      </c>
      <c r="D44" s="1004" t="s">
        <v>1127</v>
      </c>
      <c r="E44" s="1005" t="s">
        <v>1128</v>
      </c>
    </row>
    <row r="45" spans="1:5" ht="36" outlineLevel="1" x14ac:dyDescent="0.2">
      <c r="A45" s="1006"/>
      <c r="B45" s="1107"/>
      <c r="C45" s="271" t="s">
        <v>267</v>
      </c>
      <c r="D45" s="1007"/>
      <c r="E45" s="1008" t="s">
        <v>78</v>
      </c>
    </row>
    <row r="46" spans="1:5" ht="72" outlineLevel="1" x14ac:dyDescent="0.2">
      <c r="A46" s="1006"/>
      <c r="B46" s="1107"/>
      <c r="C46" s="271" t="s">
        <v>1129</v>
      </c>
      <c r="D46" s="1007"/>
      <c r="E46" s="1008" t="s">
        <v>78</v>
      </c>
    </row>
    <row r="47" spans="1:5" outlineLevel="1" x14ac:dyDescent="0.2">
      <c r="A47" s="1006"/>
      <c r="B47" s="1107"/>
      <c r="C47" s="271" t="s">
        <v>269</v>
      </c>
      <c r="D47" s="1007"/>
      <c r="E47" s="1008" t="s">
        <v>78</v>
      </c>
    </row>
    <row r="48" spans="1:5" ht="48" outlineLevel="1" x14ac:dyDescent="0.2">
      <c r="A48" s="1006"/>
      <c r="B48" s="1107"/>
      <c r="C48" s="271" t="s">
        <v>285</v>
      </c>
      <c r="D48" s="1007"/>
      <c r="E48" s="1008" t="s">
        <v>78</v>
      </c>
    </row>
    <row r="49" spans="1:5" ht="48" outlineLevel="1" x14ac:dyDescent="0.2">
      <c r="A49" s="1006"/>
      <c r="B49" s="1107"/>
      <c r="C49" s="271" t="s">
        <v>931</v>
      </c>
      <c r="D49" s="1007"/>
      <c r="E49" s="1008" t="s">
        <v>78</v>
      </c>
    </row>
    <row r="50" spans="1:5" outlineLevel="1" x14ac:dyDescent="0.2">
      <c r="A50" s="1006"/>
      <c r="B50" s="1108"/>
      <c r="C50" s="271" t="s">
        <v>1130</v>
      </c>
      <c r="D50" s="1007"/>
      <c r="E50" s="1008"/>
    </row>
    <row r="51" spans="1:5" ht="38.25" x14ac:dyDescent="0.2">
      <c r="A51" s="1003">
        <v>1.5</v>
      </c>
      <c r="B51" s="1099" t="s">
        <v>999</v>
      </c>
      <c r="C51" s="270" t="s">
        <v>281</v>
      </c>
      <c r="D51" s="1004" t="s">
        <v>1127</v>
      </c>
      <c r="E51" s="1005" t="s">
        <v>1128</v>
      </c>
    </row>
    <row r="52" spans="1:5" ht="36" outlineLevel="1" x14ac:dyDescent="0.2">
      <c r="A52" s="1006"/>
      <c r="B52" s="1107"/>
      <c r="C52" s="271" t="s">
        <v>267</v>
      </c>
      <c r="D52" s="1007"/>
      <c r="E52" s="1008" t="s">
        <v>78</v>
      </c>
    </row>
    <row r="53" spans="1:5" ht="72" outlineLevel="1" x14ac:dyDescent="0.2">
      <c r="A53" s="1006"/>
      <c r="B53" s="1107"/>
      <c r="C53" s="271" t="s">
        <v>1129</v>
      </c>
      <c r="D53" s="1007"/>
      <c r="E53" s="1008" t="s">
        <v>78</v>
      </c>
    </row>
    <row r="54" spans="1:5" outlineLevel="1" x14ac:dyDescent="0.2">
      <c r="A54" s="1006"/>
      <c r="B54" s="1107"/>
      <c r="C54" s="271" t="s">
        <v>269</v>
      </c>
      <c r="D54" s="1007"/>
      <c r="E54" s="1008" t="s">
        <v>78</v>
      </c>
    </row>
    <row r="55" spans="1:5" ht="48" outlineLevel="1" x14ac:dyDescent="0.2">
      <c r="A55" s="1006"/>
      <c r="B55" s="1107"/>
      <c r="C55" s="271" t="s">
        <v>285</v>
      </c>
      <c r="D55" s="1007"/>
      <c r="E55" s="1008" t="s">
        <v>78</v>
      </c>
    </row>
    <row r="56" spans="1:5" ht="48" outlineLevel="1" x14ac:dyDescent="0.2">
      <c r="A56" s="1006"/>
      <c r="B56" s="1107"/>
      <c r="C56" s="271" t="s">
        <v>931</v>
      </c>
      <c r="D56" s="1007"/>
      <c r="E56" s="1008" t="s">
        <v>78</v>
      </c>
    </row>
    <row r="57" spans="1:5" outlineLevel="1" x14ac:dyDescent="0.2">
      <c r="A57" s="1006"/>
      <c r="B57" s="1108"/>
      <c r="C57" s="271" t="s">
        <v>1130</v>
      </c>
      <c r="D57" s="1007"/>
      <c r="E57" s="1008"/>
    </row>
    <row r="58" spans="1:5" ht="21" customHeight="1" x14ac:dyDescent="0.2">
      <c r="A58" s="1109" t="s">
        <v>1091</v>
      </c>
      <c r="B58" s="1110"/>
      <c r="C58" s="1110"/>
      <c r="D58" s="1110"/>
      <c r="E58" s="1110"/>
    </row>
    <row r="59" spans="1:5" ht="21" customHeight="1" x14ac:dyDescent="0.2">
      <c r="A59" s="1109" t="s">
        <v>1089</v>
      </c>
      <c r="B59" s="1110"/>
      <c r="C59" s="1110"/>
      <c r="D59" s="1110"/>
      <c r="E59" s="1110"/>
    </row>
    <row r="60" spans="1:5" ht="38.25" x14ac:dyDescent="0.2">
      <c r="A60" s="1003">
        <v>1.6</v>
      </c>
      <c r="B60" s="1099" t="s">
        <v>998</v>
      </c>
      <c r="C60" s="270" t="s">
        <v>281</v>
      </c>
      <c r="D60" s="1004" t="s">
        <v>1127</v>
      </c>
      <c r="E60" s="1005" t="s">
        <v>1128</v>
      </c>
    </row>
    <row r="61" spans="1:5" ht="36" outlineLevel="1" x14ac:dyDescent="0.2">
      <c r="A61" s="1006"/>
      <c r="B61" s="1107"/>
      <c r="C61" s="271" t="s">
        <v>267</v>
      </c>
      <c r="D61" s="1007"/>
      <c r="E61" s="1008" t="s">
        <v>78</v>
      </c>
    </row>
    <row r="62" spans="1:5" ht="72" outlineLevel="1" x14ac:dyDescent="0.2">
      <c r="A62" s="1006"/>
      <c r="B62" s="1107"/>
      <c r="C62" s="271" t="s">
        <v>1129</v>
      </c>
      <c r="D62" s="1007"/>
      <c r="E62" s="1008" t="s">
        <v>78</v>
      </c>
    </row>
    <row r="63" spans="1:5" outlineLevel="1" x14ac:dyDescent="0.2">
      <c r="A63" s="1006"/>
      <c r="B63" s="1107"/>
      <c r="C63" s="271" t="s">
        <v>269</v>
      </c>
      <c r="D63" s="1007"/>
      <c r="E63" s="1008" t="s">
        <v>78</v>
      </c>
    </row>
    <row r="64" spans="1:5" ht="48" outlineLevel="1" x14ac:dyDescent="0.2">
      <c r="A64" s="1006"/>
      <c r="B64" s="1107"/>
      <c r="C64" s="271" t="s">
        <v>285</v>
      </c>
      <c r="D64" s="1007"/>
      <c r="E64" s="1008" t="s">
        <v>78</v>
      </c>
    </row>
    <row r="65" spans="1:5" ht="48" outlineLevel="1" x14ac:dyDescent="0.2">
      <c r="A65" s="1006"/>
      <c r="B65" s="1107"/>
      <c r="C65" s="271" t="s">
        <v>931</v>
      </c>
      <c r="D65" s="1007"/>
      <c r="E65" s="1008" t="s">
        <v>78</v>
      </c>
    </row>
    <row r="66" spans="1:5" outlineLevel="1" x14ac:dyDescent="0.2">
      <c r="A66" s="1006"/>
      <c r="B66" s="1108"/>
      <c r="C66" s="271" t="s">
        <v>1130</v>
      </c>
      <c r="D66" s="1007"/>
      <c r="E66" s="1008"/>
    </row>
    <row r="67" spans="1:5" ht="38.25" x14ac:dyDescent="0.2">
      <c r="A67" s="1003">
        <v>1.7</v>
      </c>
      <c r="B67" s="1099" t="s">
        <v>999</v>
      </c>
      <c r="C67" s="270" t="s">
        <v>281</v>
      </c>
      <c r="D67" s="1004" t="s">
        <v>1127</v>
      </c>
      <c r="E67" s="1005" t="s">
        <v>1128</v>
      </c>
    </row>
    <row r="68" spans="1:5" ht="36" outlineLevel="1" x14ac:dyDescent="0.2">
      <c r="A68" s="1006"/>
      <c r="B68" s="1107"/>
      <c r="C68" s="271" t="s">
        <v>267</v>
      </c>
      <c r="D68" s="1007"/>
      <c r="E68" s="1008" t="s">
        <v>78</v>
      </c>
    </row>
    <row r="69" spans="1:5" ht="72" outlineLevel="1" x14ac:dyDescent="0.2">
      <c r="A69" s="1006"/>
      <c r="B69" s="1107"/>
      <c r="C69" s="271" t="s">
        <v>1129</v>
      </c>
      <c r="D69" s="1007"/>
      <c r="E69" s="1008" t="s">
        <v>78</v>
      </c>
    </row>
    <row r="70" spans="1:5" outlineLevel="1" x14ac:dyDescent="0.2">
      <c r="A70" s="1006"/>
      <c r="B70" s="1107"/>
      <c r="C70" s="271" t="s">
        <v>269</v>
      </c>
      <c r="D70" s="1007"/>
      <c r="E70" s="1008" t="s">
        <v>78</v>
      </c>
    </row>
    <row r="71" spans="1:5" ht="48" outlineLevel="1" x14ac:dyDescent="0.2">
      <c r="A71" s="1006"/>
      <c r="B71" s="1107"/>
      <c r="C71" s="271" t="s">
        <v>285</v>
      </c>
      <c r="D71" s="1007"/>
      <c r="E71" s="1008" t="s">
        <v>78</v>
      </c>
    </row>
    <row r="72" spans="1:5" ht="48" outlineLevel="1" x14ac:dyDescent="0.2">
      <c r="A72" s="1006"/>
      <c r="B72" s="1107"/>
      <c r="C72" s="271" t="s">
        <v>931</v>
      </c>
      <c r="D72" s="1007"/>
      <c r="E72" s="1008" t="s">
        <v>78</v>
      </c>
    </row>
    <row r="73" spans="1:5" outlineLevel="1" x14ac:dyDescent="0.2">
      <c r="A73" s="1006"/>
      <c r="B73" s="1108"/>
      <c r="C73" s="271" t="s">
        <v>1130</v>
      </c>
      <c r="D73" s="1007"/>
      <c r="E73" s="1008"/>
    </row>
    <row r="74" spans="1:5" ht="27.95" customHeight="1" x14ac:dyDescent="0.2">
      <c r="A74" s="1109" t="s">
        <v>1134</v>
      </c>
      <c r="B74" s="1110"/>
      <c r="C74" s="1110"/>
      <c r="D74" s="1110"/>
      <c r="E74" s="1110"/>
    </row>
    <row r="75" spans="1:5" ht="38.25" x14ac:dyDescent="0.2">
      <c r="A75" s="1003">
        <v>1.8</v>
      </c>
      <c r="B75" s="1099" t="s">
        <v>1135</v>
      </c>
      <c r="C75" s="270" t="s">
        <v>264</v>
      </c>
      <c r="D75" s="1004" t="s">
        <v>1136</v>
      </c>
      <c r="E75" s="1005" t="s">
        <v>932</v>
      </c>
    </row>
    <row r="76" spans="1:5" ht="108" outlineLevel="1" x14ac:dyDescent="0.2">
      <c r="A76" s="1006"/>
      <c r="B76" s="1107"/>
      <c r="C76" s="271" t="s">
        <v>265</v>
      </c>
      <c r="D76" s="1007"/>
      <c r="E76" s="1008" t="s">
        <v>78</v>
      </c>
    </row>
    <row r="77" spans="1:5" outlineLevel="1" x14ac:dyDescent="0.2">
      <c r="A77" s="1006"/>
      <c r="B77" s="1107"/>
      <c r="C77" s="271" t="s">
        <v>266</v>
      </c>
      <c r="D77" s="1007"/>
      <c r="E77" s="1008" t="s">
        <v>78</v>
      </c>
    </row>
    <row r="78" spans="1:5" ht="48" outlineLevel="1" x14ac:dyDescent="0.2">
      <c r="A78" s="1006"/>
      <c r="B78" s="1107"/>
      <c r="C78" s="271" t="s">
        <v>931</v>
      </c>
      <c r="D78" s="1007"/>
      <c r="E78" s="1008" t="s">
        <v>78</v>
      </c>
    </row>
    <row r="79" spans="1:5" outlineLevel="1" x14ac:dyDescent="0.2">
      <c r="A79" s="1006"/>
      <c r="B79" s="1108"/>
      <c r="C79" s="271" t="s">
        <v>263</v>
      </c>
      <c r="D79" s="1007"/>
      <c r="E79" s="1008"/>
    </row>
    <row r="80" spans="1:5" ht="21" customHeight="1" x14ac:dyDescent="0.2">
      <c r="A80" s="1109" t="s">
        <v>1092</v>
      </c>
      <c r="B80" s="1110"/>
      <c r="C80" s="1110"/>
      <c r="D80" s="1110"/>
      <c r="E80" s="1110"/>
    </row>
    <row r="81" spans="1:5" ht="21" customHeight="1" x14ac:dyDescent="0.2">
      <c r="A81" s="1109" t="s">
        <v>1089</v>
      </c>
      <c r="B81" s="1110"/>
      <c r="C81" s="1110"/>
      <c r="D81" s="1110"/>
      <c r="E81" s="1110"/>
    </row>
    <row r="82" spans="1:5" ht="38.25" x14ac:dyDescent="0.2">
      <c r="A82" s="1003">
        <v>1.9</v>
      </c>
      <c r="B82" s="1099" t="s">
        <v>998</v>
      </c>
      <c r="C82" s="270" t="s">
        <v>281</v>
      </c>
      <c r="D82" s="1004" t="s">
        <v>1127</v>
      </c>
      <c r="E82" s="1005" t="s">
        <v>1128</v>
      </c>
    </row>
    <row r="83" spans="1:5" ht="36" outlineLevel="1" x14ac:dyDescent="0.2">
      <c r="A83" s="1006"/>
      <c r="B83" s="1107"/>
      <c r="C83" s="271" t="s">
        <v>267</v>
      </c>
      <c r="D83" s="1007"/>
      <c r="E83" s="1008" t="s">
        <v>78</v>
      </c>
    </row>
    <row r="84" spans="1:5" ht="72" outlineLevel="1" x14ac:dyDescent="0.2">
      <c r="A84" s="1006"/>
      <c r="B84" s="1107"/>
      <c r="C84" s="271" t="s">
        <v>1129</v>
      </c>
      <c r="D84" s="1007"/>
      <c r="E84" s="1008" t="s">
        <v>78</v>
      </c>
    </row>
    <row r="85" spans="1:5" outlineLevel="1" x14ac:dyDescent="0.2">
      <c r="A85" s="1006"/>
      <c r="B85" s="1107"/>
      <c r="C85" s="271" t="s">
        <v>269</v>
      </c>
      <c r="D85" s="1007"/>
      <c r="E85" s="1008" t="s">
        <v>78</v>
      </c>
    </row>
    <row r="86" spans="1:5" ht="48" outlineLevel="1" x14ac:dyDescent="0.2">
      <c r="A86" s="1006"/>
      <c r="B86" s="1107"/>
      <c r="C86" s="271" t="s">
        <v>285</v>
      </c>
      <c r="D86" s="1007"/>
      <c r="E86" s="1008" t="s">
        <v>78</v>
      </c>
    </row>
    <row r="87" spans="1:5" ht="48" outlineLevel="1" x14ac:dyDescent="0.2">
      <c r="A87" s="1006"/>
      <c r="B87" s="1107"/>
      <c r="C87" s="271" t="s">
        <v>931</v>
      </c>
      <c r="D87" s="1007"/>
      <c r="E87" s="1008" t="s">
        <v>78</v>
      </c>
    </row>
    <row r="88" spans="1:5" outlineLevel="1" x14ac:dyDescent="0.2">
      <c r="A88" s="1006"/>
      <c r="B88" s="1108"/>
      <c r="C88" s="271" t="s">
        <v>1130</v>
      </c>
      <c r="D88" s="1007"/>
      <c r="E88" s="1008"/>
    </row>
    <row r="89" spans="1:5" ht="38.25" x14ac:dyDescent="0.2">
      <c r="A89" s="1003">
        <v>1.1000000000000001</v>
      </c>
      <c r="B89" s="1099" t="s">
        <v>999</v>
      </c>
      <c r="C89" s="270" t="s">
        <v>281</v>
      </c>
      <c r="D89" s="1004" t="s">
        <v>1127</v>
      </c>
      <c r="E89" s="1005" t="s">
        <v>1128</v>
      </c>
    </row>
    <row r="90" spans="1:5" ht="36" outlineLevel="1" x14ac:dyDescent="0.2">
      <c r="A90" s="1006"/>
      <c r="B90" s="1107"/>
      <c r="C90" s="271" t="s">
        <v>267</v>
      </c>
      <c r="D90" s="1007"/>
      <c r="E90" s="1008" t="s">
        <v>78</v>
      </c>
    </row>
    <row r="91" spans="1:5" ht="72" outlineLevel="1" x14ac:dyDescent="0.2">
      <c r="A91" s="1006"/>
      <c r="B91" s="1107"/>
      <c r="C91" s="271" t="s">
        <v>1129</v>
      </c>
      <c r="D91" s="1007"/>
      <c r="E91" s="1008" t="s">
        <v>78</v>
      </c>
    </row>
    <row r="92" spans="1:5" outlineLevel="1" x14ac:dyDescent="0.2">
      <c r="A92" s="1006"/>
      <c r="B92" s="1107"/>
      <c r="C92" s="271" t="s">
        <v>269</v>
      </c>
      <c r="D92" s="1007"/>
      <c r="E92" s="1008" t="s">
        <v>78</v>
      </c>
    </row>
    <row r="93" spans="1:5" ht="48" outlineLevel="1" x14ac:dyDescent="0.2">
      <c r="A93" s="1006"/>
      <c r="B93" s="1107"/>
      <c r="C93" s="271" t="s">
        <v>285</v>
      </c>
      <c r="D93" s="1007"/>
      <c r="E93" s="1008" t="s">
        <v>78</v>
      </c>
    </row>
    <row r="94" spans="1:5" ht="48" outlineLevel="1" x14ac:dyDescent="0.2">
      <c r="A94" s="1006"/>
      <c r="B94" s="1107"/>
      <c r="C94" s="271" t="s">
        <v>931</v>
      </c>
      <c r="D94" s="1007"/>
      <c r="E94" s="1008" t="s">
        <v>78</v>
      </c>
    </row>
    <row r="95" spans="1:5" outlineLevel="1" x14ac:dyDescent="0.2">
      <c r="A95" s="1006"/>
      <c r="B95" s="1108"/>
      <c r="C95" s="271" t="s">
        <v>1130</v>
      </c>
      <c r="D95" s="1007"/>
      <c r="E95" s="1008"/>
    </row>
    <row r="96" spans="1:5" ht="21" customHeight="1" x14ac:dyDescent="0.2">
      <c r="A96" s="1109" t="s">
        <v>367</v>
      </c>
      <c r="B96" s="1110"/>
      <c r="C96" s="1110"/>
      <c r="D96" s="1110"/>
      <c r="E96" s="1110"/>
    </row>
    <row r="97" spans="1:5" ht="51" x14ac:dyDescent="0.2">
      <c r="A97" s="1003">
        <v>1.1100000000000001</v>
      </c>
      <c r="B97" s="1099" t="s">
        <v>270</v>
      </c>
      <c r="C97" s="270" t="s">
        <v>271</v>
      </c>
      <c r="D97" s="1004" t="s">
        <v>1137</v>
      </c>
      <c r="E97" s="1005" t="s">
        <v>1138</v>
      </c>
    </row>
    <row r="98" spans="1:5" ht="48" outlineLevel="1" x14ac:dyDescent="0.2">
      <c r="A98" s="1006"/>
      <c r="B98" s="1107"/>
      <c r="C98" s="271" t="s">
        <v>1139</v>
      </c>
      <c r="D98" s="1007"/>
      <c r="E98" s="1008" t="s">
        <v>78</v>
      </c>
    </row>
    <row r="99" spans="1:5" ht="36" outlineLevel="1" x14ac:dyDescent="0.2">
      <c r="A99" s="1006"/>
      <c r="B99" s="1107"/>
      <c r="C99" s="271" t="s">
        <v>272</v>
      </c>
      <c r="D99" s="1007"/>
      <c r="E99" s="1008" t="s">
        <v>78</v>
      </c>
    </row>
    <row r="100" spans="1:5" ht="24" outlineLevel="1" x14ac:dyDescent="0.2">
      <c r="A100" s="1006"/>
      <c r="B100" s="1107"/>
      <c r="C100" s="271" t="s">
        <v>278</v>
      </c>
      <c r="D100" s="1007"/>
      <c r="E100" s="1008" t="s">
        <v>78</v>
      </c>
    </row>
    <row r="101" spans="1:5" ht="60" outlineLevel="1" x14ac:dyDescent="0.2">
      <c r="A101" s="1006"/>
      <c r="B101" s="1107"/>
      <c r="C101" s="271" t="s">
        <v>274</v>
      </c>
      <c r="D101" s="1007"/>
      <c r="E101" s="1008" t="s">
        <v>78</v>
      </c>
    </row>
    <row r="102" spans="1:5" ht="36" outlineLevel="1" x14ac:dyDescent="0.2">
      <c r="A102" s="1006"/>
      <c r="B102" s="1107"/>
      <c r="C102" s="271" t="s">
        <v>275</v>
      </c>
      <c r="D102" s="1007"/>
      <c r="E102" s="1008" t="s">
        <v>78</v>
      </c>
    </row>
    <row r="103" spans="1:5" ht="36" outlineLevel="1" x14ac:dyDescent="0.2">
      <c r="A103" s="1006"/>
      <c r="B103" s="1107"/>
      <c r="C103" s="271" t="s">
        <v>276</v>
      </c>
      <c r="D103" s="1007"/>
      <c r="E103" s="1008" t="s">
        <v>78</v>
      </c>
    </row>
    <row r="104" spans="1:5" ht="48" outlineLevel="1" x14ac:dyDescent="0.2">
      <c r="A104" s="1006"/>
      <c r="B104" s="1107"/>
      <c r="C104" s="271" t="s">
        <v>277</v>
      </c>
      <c r="D104" s="1007"/>
      <c r="E104" s="1008" t="s">
        <v>78</v>
      </c>
    </row>
    <row r="105" spans="1:5" outlineLevel="1" x14ac:dyDescent="0.2">
      <c r="A105" s="1006"/>
      <c r="B105" s="1107"/>
      <c r="C105" s="271" t="s">
        <v>262</v>
      </c>
      <c r="D105" s="1007"/>
      <c r="E105" s="1008" t="s">
        <v>78</v>
      </c>
    </row>
    <row r="106" spans="1:5" ht="48" outlineLevel="1" x14ac:dyDescent="0.2">
      <c r="A106" s="1006"/>
      <c r="B106" s="1107"/>
      <c r="C106" s="271" t="s">
        <v>931</v>
      </c>
      <c r="D106" s="1007"/>
      <c r="E106" s="1008" t="s">
        <v>78</v>
      </c>
    </row>
    <row r="107" spans="1:5" outlineLevel="1" x14ac:dyDescent="0.2">
      <c r="A107" s="1006"/>
      <c r="B107" s="1108"/>
      <c r="C107" s="271" t="s">
        <v>263</v>
      </c>
      <c r="D107" s="1007"/>
      <c r="E107" s="1008"/>
    </row>
    <row r="108" spans="1:5" ht="21" customHeight="1" x14ac:dyDescent="0.2">
      <c r="A108" s="1109" t="s">
        <v>368</v>
      </c>
      <c r="B108" s="1110"/>
      <c r="C108" s="1110"/>
      <c r="D108" s="1110"/>
      <c r="E108" s="1110"/>
    </row>
    <row r="109" spans="1:5" ht="51" x14ac:dyDescent="0.2">
      <c r="A109" s="1003">
        <v>1.1200000000000001</v>
      </c>
      <c r="B109" s="1099" t="s">
        <v>1000</v>
      </c>
      <c r="C109" s="270" t="s">
        <v>271</v>
      </c>
      <c r="D109" s="1004" t="s">
        <v>1140</v>
      </c>
      <c r="E109" s="1005" t="s">
        <v>1141</v>
      </c>
    </row>
    <row r="110" spans="1:5" ht="36" outlineLevel="1" x14ac:dyDescent="0.2">
      <c r="A110" s="1006"/>
      <c r="B110" s="1107"/>
      <c r="C110" s="271" t="s">
        <v>272</v>
      </c>
      <c r="D110" s="1007"/>
      <c r="E110" s="1008" t="s">
        <v>78</v>
      </c>
    </row>
    <row r="111" spans="1:5" ht="24" outlineLevel="1" x14ac:dyDescent="0.2">
      <c r="A111" s="1006"/>
      <c r="B111" s="1107"/>
      <c r="C111" s="271" t="s">
        <v>273</v>
      </c>
      <c r="D111" s="1007"/>
      <c r="E111" s="1008" t="s">
        <v>78</v>
      </c>
    </row>
    <row r="112" spans="1:5" ht="48" outlineLevel="1" x14ac:dyDescent="0.2">
      <c r="A112" s="1006"/>
      <c r="B112" s="1107"/>
      <c r="C112" s="271" t="s">
        <v>1139</v>
      </c>
      <c r="D112" s="1007"/>
      <c r="E112" s="1008" t="s">
        <v>78</v>
      </c>
    </row>
    <row r="113" spans="1:5" ht="60" outlineLevel="1" x14ac:dyDescent="0.2">
      <c r="A113" s="1006"/>
      <c r="B113" s="1107"/>
      <c r="C113" s="271" t="s">
        <v>274</v>
      </c>
      <c r="D113" s="1007"/>
      <c r="E113" s="1008" t="s">
        <v>78</v>
      </c>
    </row>
    <row r="114" spans="1:5" ht="36" outlineLevel="1" x14ac:dyDescent="0.2">
      <c r="A114" s="1006"/>
      <c r="B114" s="1107"/>
      <c r="C114" s="271" t="s">
        <v>275</v>
      </c>
      <c r="D114" s="1007"/>
      <c r="E114" s="1008" t="s">
        <v>78</v>
      </c>
    </row>
    <row r="115" spans="1:5" ht="36" outlineLevel="1" x14ac:dyDescent="0.2">
      <c r="A115" s="1006"/>
      <c r="B115" s="1107"/>
      <c r="C115" s="271" t="s">
        <v>276</v>
      </c>
      <c r="D115" s="1007"/>
      <c r="E115" s="1008" t="s">
        <v>78</v>
      </c>
    </row>
    <row r="116" spans="1:5" ht="48" outlineLevel="1" x14ac:dyDescent="0.2">
      <c r="A116" s="1006"/>
      <c r="B116" s="1107"/>
      <c r="C116" s="271" t="s">
        <v>277</v>
      </c>
      <c r="D116" s="1007"/>
      <c r="E116" s="1008" t="s">
        <v>78</v>
      </c>
    </row>
    <row r="117" spans="1:5" outlineLevel="1" x14ac:dyDescent="0.2">
      <c r="A117" s="1006"/>
      <c r="B117" s="1107"/>
      <c r="C117" s="271" t="s">
        <v>262</v>
      </c>
      <c r="D117" s="1007"/>
      <c r="E117" s="1008" t="s">
        <v>78</v>
      </c>
    </row>
    <row r="118" spans="1:5" ht="48" outlineLevel="1" x14ac:dyDescent="0.2">
      <c r="A118" s="1006"/>
      <c r="B118" s="1107"/>
      <c r="C118" s="271" t="s">
        <v>931</v>
      </c>
      <c r="D118" s="1007"/>
      <c r="E118" s="1008" t="s">
        <v>78</v>
      </c>
    </row>
    <row r="119" spans="1:5" outlineLevel="1" x14ac:dyDescent="0.2">
      <c r="A119" s="1006"/>
      <c r="B119" s="1108"/>
      <c r="C119" s="271" t="s">
        <v>263</v>
      </c>
      <c r="D119" s="1007"/>
      <c r="E119" s="1008"/>
    </row>
    <row r="120" spans="1:5" ht="21" customHeight="1" x14ac:dyDescent="0.2">
      <c r="A120" s="1109" t="s">
        <v>369</v>
      </c>
      <c r="B120" s="1110"/>
      <c r="C120" s="1110"/>
      <c r="D120" s="1110"/>
      <c r="E120" s="1110"/>
    </row>
    <row r="121" spans="1:5" ht="51" x14ac:dyDescent="0.2">
      <c r="A121" s="1003">
        <v>1.1299999999999999</v>
      </c>
      <c r="B121" s="1099" t="s">
        <v>270</v>
      </c>
      <c r="C121" s="270" t="s">
        <v>271</v>
      </c>
      <c r="D121" s="1004" t="s">
        <v>1137</v>
      </c>
      <c r="E121" s="1005" t="s">
        <v>1138</v>
      </c>
    </row>
    <row r="122" spans="1:5" ht="48" outlineLevel="1" x14ac:dyDescent="0.2">
      <c r="A122" s="1006"/>
      <c r="B122" s="1107"/>
      <c r="C122" s="271" t="s">
        <v>1139</v>
      </c>
      <c r="D122" s="1007"/>
      <c r="E122" s="1008" t="s">
        <v>78</v>
      </c>
    </row>
    <row r="123" spans="1:5" ht="36" outlineLevel="1" x14ac:dyDescent="0.2">
      <c r="A123" s="1006"/>
      <c r="B123" s="1107"/>
      <c r="C123" s="271" t="s">
        <v>272</v>
      </c>
      <c r="D123" s="1007"/>
      <c r="E123" s="1008" t="s">
        <v>78</v>
      </c>
    </row>
    <row r="124" spans="1:5" ht="24" outlineLevel="1" x14ac:dyDescent="0.2">
      <c r="A124" s="1006"/>
      <c r="B124" s="1107"/>
      <c r="C124" s="271" t="s">
        <v>278</v>
      </c>
      <c r="D124" s="1007"/>
      <c r="E124" s="1008" t="s">
        <v>78</v>
      </c>
    </row>
    <row r="125" spans="1:5" ht="60" outlineLevel="1" x14ac:dyDescent="0.2">
      <c r="A125" s="1006"/>
      <c r="B125" s="1107"/>
      <c r="C125" s="271" t="s">
        <v>274</v>
      </c>
      <c r="D125" s="1007"/>
      <c r="E125" s="1008" t="s">
        <v>78</v>
      </c>
    </row>
    <row r="126" spans="1:5" ht="36" outlineLevel="1" x14ac:dyDescent="0.2">
      <c r="A126" s="1006"/>
      <c r="B126" s="1107"/>
      <c r="C126" s="271" t="s">
        <v>275</v>
      </c>
      <c r="D126" s="1007"/>
      <c r="E126" s="1008" t="s">
        <v>78</v>
      </c>
    </row>
    <row r="127" spans="1:5" ht="36" outlineLevel="1" x14ac:dyDescent="0.2">
      <c r="A127" s="1006"/>
      <c r="B127" s="1107"/>
      <c r="C127" s="271" t="s">
        <v>276</v>
      </c>
      <c r="D127" s="1007"/>
      <c r="E127" s="1008" t="s">
        <v>78</v>
      </c>
    </row>
    <row r="128" spans="1:5" ht="48" outlineLevel="1" x14ac:dyDescent="0.2">
      <c r="A128" s="1006"/>
      <c r="B128" s="1107"/>
      <c r="C128" s="271" t="s">
        <v>277</v>
      </c>
      <c r="D128" s="1007"/>
      <c r="E128" s="1008" t="s">
        <v>78</v>
      </c>
    </row>
    <row r="129" spans="1:5" outlineLevel="1" x14ac:dyDescent="0.2">
      <c r="A129" s="1006"/>
      <c r="B129" s="1107"/>
      <c r="C129" s="271" t="s">
        <v>262</v>
      </c>
      <c r="D129" s="1007"/>
      <c r="E129" s="1008" t="s">
        <v>78</v>
      </c>
    </row>
    <row r="130" spans="1:5" ht="48" outlineLevel="1" x14ac:dyDescent="0.2">
      <c r="A130" s="1006"/>
      <c r="B130" s="1107"/>
      <c r="C130" s="271" t="s">
        <v>931</v>
      </c>
      <c r="D130" s="1007"/>
      <c r="E130" s="1008" t="s">
        <v>78</v>
      </c>
    </row>
    <row r="131" spans="1:5" outlineLevel="1" x14ac:dyDescent="0.2">
      <c r="A131" s="1006"/>
      <c r="B131" s="1108"/>
      <c r="C131" s="271" t="s">
        <v>263</v>
      </c>
      <c r="D131" s="1007"/>
      <c r="E131" s="1008"/>
    </row>
    <row r="132" spans="1:5" ht="21" customHeight="1" x14ac:dyDescent="0.2">
      <c r="A132" s="1109" t="s">
        <v>370</v>
      </c>
      <c r="B132" s="1110"/>
      <c r="C132" s="1110"/>
      <c r="D132" s="1110"/>
      <c r="E132" s="1110"/>
    </row>
    <row r="133" spans="1:5" ht="51" x14ac:dyDescent="0.2">
      <c r="A133" s="1003">
        <v>1.1399999999999999</v>
      </c>
      <c r="B133" s="1099" t="s">
        <v>1000</v>
      </c>
      <c r="C133" s="270" t="s">
        <v>271</v>
      </c>
      <c r="D133" s="1004" t="s">
        <v>1140</v>
      </c>
      <c r="E133" s="1005" t="s">
        <v>1141</v>
      </c>
    </row>
    <row r="134" spans="1:5" ht="36" outlineLevel="1" x14ac:dyDescent="0.2">
      <c r="A134" s="1006"/>
      <c r="B134" s="1107"/>
      <c r="C134" s="271" t="s">
        <v>272</v>
      </c>
      <c r="D134" s="1007"/>
      <c r="E134" s="1008" t="s">
        <v>78</v>
      </c>
    </row>
    <row r="135" spans="1:5" ht="24" outlineLevel="1" x14ac:dyDescent="0.2">
      <c r="A135" s="1006"/>
      <c r="B135" s="1107"/>
      <c r="C135" s="271" t="s">
        <v>273</v>
      </c>
      <c r="D135" s="1007"/>
      <c r="E135" s="1008" t="s">
        <v>78</v>
      </c>
    </row>
    <row r="136" spans="1:5" ht="48" outlineLevel="1" x14ac:dyDescent="0.2">
      <c r="A136" s="1006"/>
      <c r="B136" s="1107"/>
      <c r="C136" s="271" t="s">
        <v>1139</v>
      </c>
      <c r="D136" s="1007"/>
      <c r="E136" s="1008" t="s">
        <v>78</v>
      </c>
    </row>
    <row r="137" spans="1:5" ht="60" outlineLevel="1" x14ac:dyDescent="0.2">
      <c r="A137" s="1006"/>
      <c r="B137" s="1107"/>
      <c r="C137" s="271" t="s">
        <v>274</v>
      </c>
      <c r="D137" s="1007"/>
      <c r="E137" s="1008" t="s">
        <v>78</v>
      </c>
    </row>
    <row r="138" spans="1:5" ht="36" outlineLevel="1" x14ac:dyDescent="0.2">
      <c r="A138" s="1006"/>
      <c r="B138" s="1107"/>
      <c r="C138" s="271" t="s">
        <v>275</v>
      </c>
      <c r="D138" s="1007"/>
      <c r="E138" s="1008" t="s">
        <v>78</v>
      </c>
    </row>
    <row r="139" spans="1:5" ht="36" outlineLevel="1" x14ac:dyDescent="0.2">
      <c r="A139" s="1006"/>
      <c r="B139" s="1107"/>
      <c r="C139" s="271" t="s">
        <v>276</v>
      </c>
      <c r="D139" s="1007"/>
      <c r="E139" s="1008" t="s">
        <v>78</v>
      </c>
    </row>
    <row r="140" spans="1:5" ht="48" outlineLevel="1" x14ac:dyDescent="0.2">
      <c r="A140" s="1006"/>
      <c r="B140" s="1107"/>
      <c r="C140" s="271" t="s">
        <v>277</v>
      </c>
      <c r="D140" s="1007"/>
      <c r="E140" s="1008" t="s">
        <v>78</v>
      </c>
    </row>
    <row r="141" spans="1:5" outlineLevel="1" x14ac:dyDescent="0.2">
      <c r="A141" s="1006"/>
      <c r="B141" s="1107"/>
      <c r="C141" s="271" t="s">
        <v>262</v>
      </c>
      <c r="D141" s="1007"/>
      <c r="E141" s="1008" t="s">
        <v>78</v>
      </c>
    </row>
    <row r="142" spans="1:5" ht="48" outlineLevel="1" x14ac:dyDescent="0.2">
      <c r="A142" s="1006"/>
      <c r="B142" s="1107"/>
      <c r="C142" s="271" t="s">
        <v>931</v>
      </c>
      <c r="D142" s="1007"/>
      <c r="E142" s="1008" t="s">
        <v>78</v>
      </c>
    </row>
    <row r="143" spans="1:5" outlineLevel="1" x14ac:dyDescent="0.2">
      <c r="A143" s="1006"/>
      <c r="B143" s="1108"/>
      <c r="C143" s="271" t="s">
        <v>263</v>
      </c>
      <c r="D143" s="1007"/>
      <c r="E143" s="1008"/>
    </row>
    <row r="144" spans="1:5" ht="21" customHeight="1" x14ac:dyDescent="0.2">
      <c r="A144" s="1109" t="s">
        <v>279</v>
      </c>
      <c r="B144" s="1110"/>
      <c r="C144" s="1110"/>
      <c r="D144" s="1110"/>
      <c r="E144" s="1110"/>
    </row>
    <row r="145" spans="1:5" ht="21" customHeight="1" x14ac:dyDescent="0.2">
      <c r="A145" s="1109" t="s">
        <v>1142</v>
      </c>
      <c r="B145" s="1110"/>
      <c r="C145" s="1110"/>
      <c r="D145" s="1110"/>
      <c r="E145" s="1110"/>
    </row>
    <row r="146" spans="1:5" ht="38.25" x14ac:dyDescent="0.2">
      <c r="A146" s="1003">
        <v>1.1499999999999999</v>
      </c>
      <c r="B146" s="1099" t="s">
        <v>280</v>
      </c>
      <c r="C146" s="270" t="s">
        <v>281</v>
      </c>
      <c r="D146" s="1004" t="s">
        <v>1143</v>
      </c>
      <c r="E146" s="1005" t="s">
        <v>1144</v>
      </c>
    </row>
    <row r="147" spans="1:5" ht="84" outlineLevel="1" x14ac:dyDescent="0.2">
      <c r="A147" s="1006"/>
      <c r="B147" s="1107"/>
      <c r="C147" s="271" t="s">
        <v>268</v>
      </c>
      <c r="D147" s="1007"/>
      <c r="E147" s="1008" t="s">
        <v>78</v>
      </c>
    </row>
    <row r="148" spans="1:5" ht="60" outlineLevel="1" x14ac:dyDescent="0.2">
      <c r="A148" s="1006"/>
      <c r="B148" s="1107"/>
      <c r="C148" s="271" t="s">
        <v>282</v>
      </c>
      <c r="D148" s="1007"/>
      <c r="E148" s="1008" t="s">
        <v>78</v>
      </c>
    </row>
    <row r="149" spans="1:5" ht="24" outlineLevel="1" x14ac:dyDescent="0.2">
      <c r="A149" s="1006"/>
      <c r="B149" s="1107"/>
      <c r="C149" s="271" t="s">
        <v>283</v>
      </c>
      <c r="D149" s="1007"/>
      <c r="E149" s="1008" t="s">
        <v>78</v>
      </c>
    </row>
    <row r="150" spans="1:5" ht="36" outlineLevel="1" x14ac:dyDescent="0.2">
      <c r="A150" s="1006"/>
      <c r="B150" s="1107"/>
      <c r="C150" s="271" t="s">
        <v>284</v>
      </c>
      <c r="D150" s="1007"/>
      <c r="E150" s="1008" t="s">
        <v>78</v>
      </c>
    </row>
    <row r="151" spans="1:5" ht="48" outlineLevel="1" x14ac:dyDescent="0.2">
      <c r="A151" s="1006"/>
      <c r="B151" s="1107"/>
      <c r="C151" s="271" t="s">
        <v>285</v>
      </c>
      <c r="D151" s="1007"/>
      <c r="E151" s="1008" t="s">
        <v>78</v>
      </c>
    </row>
    <row r="152" spans="1:5" outlineLevel="1" x14ac:dyDescent="0.2">
      <c r="A152" s="1006"/>
      <c r="B152" s="1107"/>
      <c r="C152" s="271" t="s">
        <v>269</v>
      </c>
      <c r="D152" s="1007"/>
      <c r="E152" s="1008" t="s">
        <v>78</v>
      </c>
    </row>
    <row r="153" spans="1:5" ht="48" outlineLevel="1" x14ac:dyDescent="0.2">
      <c r="A153" s="1006"/>
      <c r="B153" s="1107"/>
      <c r="C153" s="271" t="s">
        <v>931</v>
      </c>
      <c r="D153" s="1007"/>
      <c r="E153" s="1008" t="s">
        <v>78</v>
      </c>
    </row>
    <row r="154" spans="1:5" outlineLevel="1" x14ac:dyDescent="0.2">
      <c r="A154" s="1006"/>
      <c r="B154" s="1108"/>
      <c r="C154" s="271" t="s">
        <v>286</v>
      </c>
      <c r="D154" s="1007"/>
      <c r="E154" s="1008"/>
    </row>
    <row r="155" spans="1:5" ht="38.25" x14ac:dyDescent="0.2">
      <c r="A155" s="1003">
        <v>1.1599999999999999</v>
      </c>
      <c r="B155" s="1099" t="s">
        <v>287</v>
      </c>
      <c r="C155" s="270" t="s">
        <v>281</v>
      </c>
      <c r="D155" s="1004" t="s">
        <v>1143</v>
      </c>
      <c r="E155" s="1005" t="s">
        <v>1144</v>
      </c>
    </row>
    <row r="156" spans="1:5" ht="84" outlineLevel="1" x14ac:dyDescent="0.2">
      <c r="A156" s="1006"/>
      <c r="B156" s="1107"/>
      <c r="C156" s="271" t="s">
        <v>268</v>
      </c>
      <c r="D156" s="1007"/>
      <c r="E156" s="1008" t="s">
        <v>78</v>
      </c>
    </row>
    <row r="157" spans="1:5" ht="60" outlineLevel="1" x14ac:dyDescent="0.2">
      <c r="A157" s="1006"/>
      <c r="B157" s="1107"/>
      <c r="C157" s="271" t="s">
        <v>282</v>
      </c>
      <c r="D157" s="1007"/>
      <c r="E157" s="1008" t="s">
        <v>78</v>
      </c>
    </row>
    <row r="158" spans="1:5" ht="24" outlineLevel="1" x14ac:dyDescent="0.2">
      <c r="A158" s="1006"/>
      <c r="B158" s="1107"/>
      <c r="C158" s="271" t="s">
        <v>283</v>
      </c>
      <c r="D158" s="1007"/>
      <c r="E158" s="1008" t="s">
        <v>78</v>
      </c>
    </row>
    <row r="159" spans="1:5" ht="36" outlineLevel="1" x14ac:dyDescent="0.2">
      <c r="A159" s="1006"/>
      <c r="B159" s="1107"/>
      <c r="C159" s="271" t="s">
        <v>284</v>
      </c>
      <c r="D159" s="1007"/>
      <c r="E159" s="1008" t="s">
        <v>78</v>
      </c>
    </row>
    <row r="160" spans="1:5" ht="48" outlineLevel="1" x14ac:dyDescent="0.2">
      <c r="A160" s="1006"/>
      <c r="B160" s="1107"/>
      <c r="C160" s="271" t="s">
        <v>285</v>
      </c>
      <c r="D160" s="1007"/>
      <c r="E160" s="1008" t="s">
        <v>78</v>
      </c>
    </row>
    <row r="161" spans="1:5" outlineLevel="1" x14ac:dyDescent="0.2">
      <c r="A161" s="1006"/>
      <c r="B161" s="1107"/>
      <c r="C161" s="271" t="s">
        <v>269</v>
      </c>
      <c r="D161" s="1007"/>
      <c r="E161" s="1008" t="s">
        <v>78</v>
      </c>
    </row>
    <row r="162" spans="1:5" ht="48" outlineLevel="1" x14ac:dyDescent="0.2">
      <c r="A162" s="1006"/>
      <c r="B162" s="1107"/>
      <c r="C162" s="271" t="s">
        <v>931</v>
      </c>
      <c r="D162" s="1007"/>
      <c r="E162" s="1008" t="s">
        <v>78</v>
      </c>
    </row>
    <row r="163" spans="1:5" outlineLevel="1" x14ac:dyDescent="0.2">
      <c r="A163" s="1006"/>
      <c r="B163" s="1108"/>
      <c r="C163" s="271" t="s">
        <v>286</v>
      </c>
      <c r="D163" s="1007"/>
      <c r="E163" s="1008"/>
    </row>
    <row r="164" spans="1:5" ht="38.25" x14ac:dyDescent="0.2">
      <c r="A164" s="1003">
        <v>1.17</v>
      </c>
      <c r="B164" s="1099" t="s">
        <v>288</v>
      </c>
      <c r="C164" s="270" t="s">
        <v>281</v>
      </c>
      <c r="D164" s="1004" t="s">
        <v>1143</v>
      </c>
      <c r="E164" s="1005" t="s">
        <v>1144</v>
      </c>
    </row>
    <row r="165" spans="1:5" ht="84" outlineLevel="1" x14ac:dyDescent="0.2">
      <c r="A165" s="1006"/>
      <c r="B165" s="1107"/>
      <c r="C165" s="271" t="s">
        <v>268</v>
      </c>
      <c r="D165" s="1007"/>
      <c r="E165" s="1008" t="s">
        <v>78</v>
      </c>
    </row>
    <row r="166" spans="1:5" ht="60" outlineLevel="1" x14ac:dyDescent="0.2">
      <c r="A166" s="1006"/>
      <c r="B166" s="1107"/>
      <c r="C166" s="271" t="s">
        <v>282</v>
      </c>
      <c r="D166" s="1007"/>
      <c r="E166" s="1008" t="s">
        <v>78</v>
      </c>
    </row>
    <row r="167" spans="1:5" ht="24" outlineLevel="1" x14ac:dyDescent="0.2">
      <c r="A167" s="1006"/>
      <c r="B167" s="1107"/>
      <c r="C167" s="271" t="s">
        <v>283</v>
      </c>
      <c r="D167" s="1007"/>
      <c r="E167" s="1008" t="s">
        <v>78</v>
      </c>
    </row>
    <row r="168" spans="1:5" ht="36" outlineLevel="1" x14ac:dyDescent="0.2">
      <c r="A168" s="1006"/>
      <c r="B168" s="1107"/>
      <c r="C168" s="271" t="s">
        <v>284</v>
      </c>
      <c r="D168" s="1007"/>
      <c r="E168" s="1008" t="s">
        <v>78</v>
      </c>
    </row>
    <row r="169" spans="1:5" ht="48" outlineLevel="1" x14ac:dyDescent="0.2">
      <c r="A169" s="1006"/>
      <c r="B169" s="1107"/>
      <c r="C169" s="271" t="s">
        <v>285</v>
      </c>
      <c r="D169" s="1007"/>
      <c r="E169" s="1008" t="s">
        <v>78</v>
      </c>
    </row>
    <row r="170" spans="1:5" outlineLevel="1" x14ac:dyDescent="0.2">
      <c r="A170" s="1006"/>
      <c r="B170" s="1107"/>
      <c r="C170" s="271" t="s">
        <v>269</v>
      </c>
      <c r="D170" s="1007"/>
      <c r="E170" s="1008" t="s">
        <v>78</v>
      </c>
    </row>
    <row r="171" spans="1:5" ht="48" outlineLevel="1" x14ac:dyDescent="0.2">
      <c r="A171" s="1006"/>
      <c r="B171" s="1107"/>
      <c r="C171" s="271" t="s">
        <v>931</v>
      </c>
      <c r="D171" s="1007"/>
      <c r="E171" s="1008" t="s">
        <v>78</v>
      </c>
    </row>
    <row r="172" spans="1:5" outlineLevel="1" x14ac:dyDescent="0.2">
      <c r="A172" s="1006"/>
      <c r="B172" s="1108"/>
      <c r="C172" s="271" t="s">
        <v>286</v>
      </c>
      <c r="D172" s="1007"/>
      <c r="E172" s="1008"/>
    </row>
    <row r="173" spans="1:5" ht="38.25" x14ac:dyDescent="0.2">
      <c r="A173" s="1003">
        <v>1.18</v>
      </c>
      <c r="B173" s="1099" t="s">
        <v>289</v>
      </c>
      <c r="C173" s="270" t="s">
        <v>281</v>
      </c>
      <c r="D173" s="1004" t="s">
        <v>1143</v>
      </c>
      <c r="E173" s="1005" t="s">
        <v>1144</v>
      </c>
    </row>
    <row r="174" spans="1:5" ht="84" outlineLevel="1" x14ac:dyDescent="0.2">
      <c r="A174" s="1006"/>
      <c r="B174" s="1107"/>
      <c r="C174" s="271" t="s">
        <v>268</v>
      </c>
      <c r="D174" s="1007"/>
      <c r="E174" s="1008" t="s">
        <v>78</v>
      </c>
    </row>
    <row r="175" spans="1:5" ht="60" outlineLevel="1" x14ac:dyDescent="0.2">
      <c r="A175" s="1006"/>
      <c r="B175" s="1107"/>
      <c r="C175" s="271" t="s">
        <v>282</v>
      </c>
      <c r="D175" s="1007"/>
      <c r="E175" s="1008" t="s">
        <v>78</v>
      </c>
    </row>
    <row r="176" spans="1:5" ht="24" outlineLevel="1" x14ac:dyDescent="0.2">
      <c r="A176" s="1006"/>
      <c r="B176" s="1107"/>
      <c r="C176" s="271" t="s">
        <v>283</v>
      </c>
      <c r="D176" s="1007"/>
      <c r="E176" s="1008" t="s">
        <v>78</v>
      </c>
    </row>
    <row r="177" spans="1:5" ht="36" outlineLevel="1" x14ac:dyDescent="0.2">
      <c r="A177" s="1006"/>
      <c r="B177" s="1107"/>
      <c r="C177" s="271" t="s">
        <v>284</v>
      </c>
      <c r="D177" s="1007"/>
      <c r="E177" s="1008" t="s">
        <v>78</v>
      </c>
    </row>
    <row r="178" spans="1:5" ht="48" outlineLevel="1" x14ac:dyDescent="0.2">
      <c r="A178" s="1006"/>
      <c r="B178" s="1107"/>
      <c r="C178" s="271" t="s">
        <v>285</v>
      </c>
      <c r="D178" s="1007"/>
      <c r="E178" s="1008" t="s">
        <v>78</v>
      </c>
    </row>
    <row r="179" spans="1:5" outlineLevel="1" x14ac:dyDescent="0.2">
      <c r="A179" s="1006"/>
      <c r="B179" s="1107"/>
      <c r="C179" s="271" t="s">
        <v>269</v>
      </c>
      <c r="D179" s="1007"/>
      <c r="E179" s="1008" t="s">
        <v>78</v>
      </c>
    </row>
    <row r="180" spans="1:5" ht="48" outlineLevel="1" x14ac:dyDescent="0.2">
      <c r="A180" s="1006"/>
      <c r="B180" s="1107"/>
      <c r="C180" s="271" t="s">
        <v>931</v>
      </c>
      <c r="D180" s="1007"/>
      <c r="E180" s="1008" t="s">
        <v>78</v>
      </c>
    </row>
    <row r="181" spans="1:5" outlineLevel="1" x14ac:dyDescent="0.2">
      <c r="A181" s="1006"/>
      <c r="B181" s="1108"/>
      <c r="C181" s="271" t="s">
        <v>286</v>
      </c>
      <c r="D181" s="1007"/>
      <c r="E181" s="1008"/>
    </row>
    <row r="182" spans="1:5" ht="38.25" x14ac:dyDescent="0.2">
      <c r="A182" s="1003">
        <v>1.19</v>
      </c>
      <c r="B182" s="1099" t="s">
        <v>290</v>
      </c>
      <c r="C182" s="270" t="s">
        <v>281</v>
      </c>
      <c r="D182" s="1004" t="s">
        <v>1143</v>
      </c>
      <c r="E182" s="1005" t="s">
        <v>1144</v>
      </c>
    </row>
    <row r="183" spans="1:5" ht="84" outlineLevel="1" x14ac:dyDescent="0.2">
      <c r="A183" s="1006"/>
      <c r="B183" s="1107"/>
      <c r="C183" s="271" t="s">
        <v>268</v>
      </c>
      <c r="D183" s="1007"/>
      <c r="E183" s="1008" t="s">
        <v>78</v>
      </c>
    </row>
    <row r="184" spans="1:5" ht="60" outlineLevel="1" x14ac:dyDescent="0.2">
      <c r="A184" s="1006"/>
      <c r="B184" s="1107"/>
      <c r="C184" s="271" t="s">
        <v>282</v>
      </c>
      <c r="D184" s="1007"/>
      <c r="E184" s="1008" t="s">
        <v>78</v>
      </c>
    </row>
    <row r="185" spans="1:5" ht="24" outlineLevel="1" x14ac:dyDescent="0.2">
      <c r="A185" s="1006"/>
      <c r="B185" s="1107"/>
      <c r="C185" s="271" t="s">
        <v>283</v>
      </c>
      <c r="D185" s="1007"/>
      <c r="E185" s="1008" t="s">
        <v>78</v>
      </c>
    </row>
    <row r="186" spans="1:5" ht="36" outlineLevel="1" x14ac:dyDescent="0.2">
      <c r="A186" s="1006"/>
      <c r="B186" s="1107"/>
      <c r="C186" s="271" t="s">
        <v>284</v>
      </c>
      <c r="D186" s="1007"/>
      <c r="E186" s="1008" t="s">
        <v>78</v>
      </c>
    </row>
    <row r="187" spans="1:5" ht="48" outlineLevel="1" x14ac:dyDescent="0.2">
      <c r="A187" s="1006"/>
      <c r="B187" s="1107"/>
      <c r="C187" s="271" t="s">
        <v>285</v>
      </c>
      <c r="D187" s="1007"/>
      <c r="E187" s="1008" t="s">
        <v>78</v>
      </c>
    </row>
    <row r="188" spans="1:5" outlineLevel="1" x14ac:dyDescent="0.2">
      <c r="A188" s="1006"/>
      <c r="B188" s="1107"/>
      <c r="C188" s="271" t="s">
        <v>269</v>
      </c>
      <c r="D188" s="1007"/>
      <c r="E188" s="1008" t="s">
        <v>78</v>
      </c>
    </row>
    <row r="189" spans="1:5" ht="48" outlineLevel="1" x14ac:dyDescent="0.2">
      <c r="A189" s="1006"/>
      <c r="B189" s="1107"/>
      <c r="C189" s="271" t="s">
        <v>931</v>
      </c>
      <c r="D189" s="1007"/>
      <c r="E189" s="1008" t="s">
        <v>78</v>
      </c>
    </row>
    <row r="190" spans="1:5" outlineLevel="1" x14ac:dyDescent="0.2">
      <c r="A190" s="1006"/>
      <c r="B190" s="1108"/>
      <c r="C190" s="271" t="s">
        <v>286</v>
      </c>
      <c r="D190" s="1007"/>
      <c r="E190" s="1008"/>
    </row>
    <row r="191" spans="1:5" ht="38.25" x14ac:dyDescent="0.2">
      <c r="A191" s="1003">
        <v>1.2</v>
      </c>
      <c r="B191" s="1099" t="s">
        <v>291</v>
      </c>
      <c r="C191" s="270" t="s">
        <v>281</v>
      </c>
      <c r="D191" s="1004" t="s">
        <v>1143</v>
      </c>
      <c r="E191" s="1005" t="s">
        <v>1144</v>
      </c>
    </row>
    <row r="192" spans="1:5" ht="84" outlineLevel="1" x14ac:dyDescent="0.2">
      <c r="A192" s="1006"/>
      <c r="B192" s="1107"/>
      <c r="C192" s="271" t="s">
        <v>268</v>
      </c>
      <c r="D192" s="1007"/>
      <c r="E192" s="1008" t="s">
        <v>78</v>
      </c>
    </row>
    <row r="193" spans="1:5" ht="60" outlineLevel="1" x14ac:dyDescent="0.2">
      <c r="A193" s="1006"/>
      <c r="B193" s="1107"/>
      <c r="C193" s="271" t="s">
        <v>282</v>
      </c>
      <c r="D193" s="1007"/>
      <c r="E193" s="1008" t="s">
        <v>78</v>
      </c>
    </row>
    <row r="194" spans="1:5" ht="24" outlineLevel="1" x14ac:dyDescent="0.2">
      <c r="A194" s="1006"/>
      <c r="B194" s="1107"/>
      <c r="C194" s="271" t="s">
        <v>283</v>
      </c>
      <c r="D194" s="1007"/>
      <c r="E194" s="1008" t="s">
        <v>78</v>
      </c>
    </row>
    <row r="195" spans="1:5" ht="36" outlineLevel="1" x14ac:dyDescent="0.2">
      <c r="A195" s="1006"/>
      <c r="B195" s="1107"/>
      <c r="C195" s="271" t="s">
        <v>284</v>
      </c>
      <c r="D195" s="1007"/>
      <c r="E195" s="1008" t="s">
        <v>78</v>
      </c>
    </row>
    <row r="196" spans="1:5" ht="48" outlineLevel="1" x14ac:dyDescent="0.2">
      <c r="A196" s="1006"/>
      <c r="B196" s="1107"/>
      <c r="C196" s="271" t="s">
        <v>285</v>
      </c>
      <c r="D196" s="1007"/>
      <c r="E196" s="1008" t="s">
        <v>78</v>
      </c>
    </row>
    <row r="197" spans="1:5" outlineLevel="1" x14ac:dyDescent="0.2">
      <c r="A197" s="1006"/>
      <c r="B197" s="1107"/>
      <c r="C197" s="271" t="s">
        <v>269</v>
      </c>
      <c r="D197" s="1007"/>
      <c r="E197" s="1008" t="s">
        <v>78</v>
      </c>
    </row>
    <row r="198" spans="1:5" ht="48" outlineLevel="1" x14ac:dyDescent="0.2">
      <c r="A198" s="1006"/>
      <c r="B198" s="1107"/>
      <c r="C198" s="271" t="s">
        <v>931</v>
      </c>
      <c r="D198" s="1007"/>
      <c r="E198" s="1008" t="s">
        <v>78</v>
      </c>
    </row>
    <row r="199" spans="1:5" outlineLevel="1" x14ac:dyDescent="0.2">
      <c r="A199" s="1006"/>
      <c r="B199" s="1108"/>
      <c r="C199" s="271" t="s">
        <v>286</v>
      </c>
      <c r="D199" s="1007"/>
      <c r="E199" s="1008"/>
    </row>
    <row r="200" spans="1:5" ht="38.25" x14ac:dyDescent="0.2">
      <c r="A200" s="1003">
        <v>1.21</v>
      </c>
      <c r="B200" s="1099" t="s">
        <v>292</v>
      </c>
      <c r="C200" s="270" t="s">
        <v>281</v>
      </c>
      <c r="D200" s="1004" t="s">
        <v>1143</v>
      </c>
      <c r="E200" s="1005" t="s">
        <v>1144</v>
      </c>
    </row>
    <row r="201" spans="1:5" ht="84" outlineLevel="1" x14ac:dyDescent="0.2">
      <c r="A201" s="1006"/>
      <c r="B201" s="1107"/>
      <c r="C201" s="271" t="s">
        <v>268</v>
      </c>
      <c r="D201" s="1007"/>
      <c r="E201" s="1008" t="s">
        <v>78</v>
      </c>
    </row>
    <row r="202" spans="1:5" ht="60" outlineLevel="1" x14ac:dyDescent="0.2">
      <c r="A202" s="1006"/>
      <c r="B202" s="1107"/>
      <c r="C202" s="271" t="s">
        <v>282</v>
      </c>
      <c r="D202" s="1007"/>
      <c r="E202" s="1008" t="s">
        <v>78</v>
      </c>
    </row>
    <row r="203" spans="1:5" ht="24" outlineLevel="1" x14ac:dyDescent="0.2">
      <c r="A203" s="1006"/>
      <c r="B203" s="1107"/>
      <c r="C203" s="271" t="s">
        <v>283</v>
      </c>
      <c r="D203" s="1007"/>
      <c r="E203" s="1008" t="s">
        <v>78</v>
      </c>
    </row>
    <row r="204" spans="1:5" ht="36" outlineLevel="1" x14ac:dyDescent="0.2">
      <c r="A204" s="1006"/>
      <c r="B204" s="1107"/>
      <c r="C204" s="271" t="s">
        <v>284</v>
      </c>
      <c r="D204" s="1007"/>
      <c r="E204" s="1008" t="s">
        <v>78</v>
      </c>
    </row>
    <row r="205" spans="1:5" ht="48" outlineLevel="1" x14ac:dyDescent="0.2">
      <c r="A205" s="1006"/>
      <c r="B205" s="1107"/>
      <c r="C205" s="271" t="s">
        <v>285</v>
      </c>
      <c r="D205" s="1007"/>
      <c r="E205" s="1008" t="s">
        <v>78</v>
      </c>
    </row>
    <row r="206" spans="1:5" outlineLevel="1" x14ac:dyDescent="0.2">
      <c r="A206" s="1006"/>
      <c r="B206" s="1107"/>
      <c r="C206" s="271" t="s">
        <v>269</v>
      </c>
      <c r="D206" s="1007"/>
      <c r="E206" s="1008" t="s">
        <v>78</v>
      </c>
    </row>
    <row r="207" spans="1:5" ht="48" outlineLevel="1" x14ac:dyDescent="0.2">
      <c r="A207" s="1006"/>
      <c r="B207" s="1107"/>
      <c r="C207" s="271" t="s">
        <v>931</v>
      </c>
      <c r="D207" s="1007"/>
      <c r="E207" s="1008" t="s">
        <v>78</v>
      </c>
    </row>
    <row r="208" spans="1:5" outlineLevel="1" x14ac:dyDescent="0.2">
      <c r="A208" s="1006"/>
      <c r="B208" s="1108"/>
      <c r="C208" s="271" t="s">
        <v>286</v>
      </c>
      <c r="D208" s="1007"/>
      <c r="E208" s="1008"/>
    </row>
    <row r="209" spans="1:5" ht="38.25" x14ac:dyDescent="0.2">
      <c r="A209" s="1003">
        <v>1.22</v>
      </c>
      <c r="B209" s="1099" t="s">
        <v>293</v>
      </c>
      <c r="C209" s="270" t="s">
        <v>281</v>
      </c>
      <c r="D209" s="1004" t="s">
        <v>1143</v>
      </c>
      <c r="E209" s="1005" t="s">
        <v>1144</v>
      </c>
    </row>
    <row r="210" spans="1:5" ht="84" outlineLevel="1" x14ac:dyDescent="0.2">
      <c r="A210" s="1006"/>
      <c r="B210" s="1107"/>
      <c r="C210" s="271" t="s">
        <v>268</v>
      </c>
      <c r="D210" s="1007"/>
      <c r="E210" s="1008" t="s">
        <v>78</v>
      </c>
    </row>
    <row r="211" spans="1:5" ht="60" outlineLevel="1" x14ac:dyDescent="0.2">
      <c r="A211" s="1006"/>
      <c r="B211" s="1107"/>
      <c r="C211" s="271" t="s">
        <v>282</v>
      </c>
      <c r="D211" s="1007"/>
      <c r="E211" s="1008" t="s">
        <v>78</v>
      </c>
    </row>
    <row r="212" spans="1:5" ht="24" outlineLevel="1" x14ac:dyDescent="0.2">
      <c r="A212" s="1006"/>
      <c r="B212" s="1107"/>
      <c r="C212" s="271" t="s">
        <v>283</v>
      </c>
      <c r="D212" s="1007"/>
      <c r="E212" s="1008" t="s">
        <v>78</v>
      </c>
    </row>
    <row r="213" spans="1:5" ht="36" outlineLevel="1" x14ac:dyDescent="0.2">
      <c r="A213" s="1006"/>
      <c r="B213" s="1107"/>
      <c r="C213" s="271" t="s">
        <v>284</v>
      </c>
      <c r="D213" s="1007"/>
      <c r="E213" s="1008" t="s">
        <v>78</v>
      </c>
    </row>
    <row r="214" spans="1:5" ht="48" outlineLevel="1" x14ac:dyDescent="0.2">
      <c r="A214" s="1006"/>
      <c r="B214" s="1107"/>
      <c r="C214" s="271" t="s">
        <v>285</v>
      </c>
      <c r="D214" s="1007"/>
      <c r="E214" s="1008" t="s">
        <v>78</v>
      </c>
    </row>
    <row r="215" spans="1:5" outlineLevel="1" x14ac:dyDescent="0.2">
      <c r="A215" s="1006"/>
      <c r="B215" s="1107"/>
      <c r="C215" s="271" t="s">
        <v>269</v>
      </c>
      <c r="D215" s="1007"/>
      <c r="E215" s="1008" t="s">
        <v>78</v>
      </c>
    </row>
    <row r="216" spans="1:5" ht="48" outlineLevel="1" x14ac:dyDescent="0.2">
      <c r="A216" s="1006"/>
      <c r="B216" s="1107"/>
      <c r="C216" s="271" t="s">
        <v>931</v>
      </c>
      <c r="D216" s="1007"/>
      <c r="E216" s="1008" t="s">
        <v>78</v>
      </c>
    </row>
    <row r="217" spans="1:5" outlineLevel="1" x14ac:dyDescent="0.2">
      <c r="A217" s="1006"/>
      <c r="B217" s="1108"/>
      <c r="C217" s="271" t="s">
        <v>286</v>
      </c>
      <c r="D217" s="1007"/>
      <c r="E217" s="1008"/>
    </row>
    <row r="218" spans="1:5" ht="38.25" x14ac:dyDescent="0.2">
      <c r="A218" s="1003">
        <v>1.23</v>
      </c>
      <c r="B218" s="1099" t="s">
        <v>294</v>
      </c>
      <c r="C218" s="270" t="s">
        <v>281</v>
      </c>
      <c r="D218" s="1004" t="s">
        <v>1143</v>
      </c>
      <c r="E218" s="1005" t="s">
        <v>1144</v>
      </c>
    </row>
    <row r="219" spans="1:5" ht="84" outlineLevel="1" x14ac:dyDescent="0.2">
      <c r="A219" s="1006"/>
      <c r="B219" s="1107"/>
      <c r="C219" s="271" t="s">
        <v>268</v>
      </c>
      <c r="D219" s="1007"/>
      <c r="E219" s="1008" t="s">
        <v>78</v>
      </c>
    </row>
    <row r="220" spans="1:5" ht="60" outlineLevel="1" x14ac:dyDescent="0.2">
      <c r="A220" s="1006"/>
      <c r="B220" s="1107"/>
      <c r="C220" s="271" t="s">
        <v>282</v>
      </c>
      <c r="D220" s="1007"/>
      <c r="E220" s="1008" t="s">
        <v>78</v>
      </c>
    </row>
    <row r="221" spans="1:5" ht="24" outlineLevel="1" x14ac:dyDescent="0.2">
      <c r="A221" s="1006"/>
      <c r="B221" s="1107"/>
      <c r="C221" s="271" t="s">
        <v>283</v>
      </c>
      <c r="D221" s="1007"/>
      <c r="E221" s="1008" t="s">
        <v>78</v>
      </c>
    </row>
    <row r="222" spans="1:5" ht="36" outlineLevel="1" x14ac:dyDescent="0.2">
      <c r="A222" s="1006"/>
      <c r="B222" s="1107"/>
      <c r="C222" s="271" t="s">
        <v>284</v>
      </c>
      <c r="D222" s="1007"/>
      <c r="E222" s="1008" t="s">
        <v>78</v>
      </c>
    </row>
    <row r="223" spans="1:5" ht="48" outlineLevel="1" x14ac:dyDescent="0.2">
      <c r="A223" s="1006"/>
      <c r="B223" s="1107"/>
      <c r="C223" s="271" t="s">
        <v>285</v>
      </c>
      <c r="D223" s="1007"/>
      <c r="E223" s="1008" t="s">
        <v>78</v>
      </c>
    </row>
    <row r="224" spans="1:5" outlineLevel="1" x14ac:dyDescent="0.2">
      <c r="A224" s="1006"/>
      <c r="B224" s="1107"/>
      <c r="C224" s="271" t="s">
        <v>269</v>
      </c>
      <c r="D224" s="1007"/>
      <c r="E224" s="1008" t="s">
        <v>78</v>
      </c>
    </row>
    <row r="225" spans="1:5" ht="48" outlineLevel="1" x14ac:dyDescent="0.2">
      <c r="A225" s="1006"/>
      <c r="B225" s="1107"/>
      <c r="C225" s="271" t="s">
        <v>931</v>
      </c>
      <c r="D225" s="1007"/>
      <c r="E225" s="1008" t="s">
        <v>78</v>
      </c>
    </row>
    <row r="226" spans="1:5" outlineLevel="1" x14ac:dyDescent="0.2">
      <c r="A226" s="1006"/>
      <c r="B226" s="1108"/>
      <c r="C226" s="271" t="s">
        <v>286</v>
      </c>
      <c r="D226" s="1007"/>
      <c r="E226" s="1008"/>
    </row>
    <row r="227" spans="1:5" ht="38.25" x14ac:dyDescent="0.2">
      <c r="A227" s="1003">
        <v>1.24</v>
      </c>
      <c r="B227" s="1099" t="s">
        <v>295</v>
      </c>
      <c r="C227" s="270" t="s">
        <v>281</v>
      </c>
      <c r="D227" s="1004" t="s">
        <v>1143</v>
      </c>
      <c r="E227" s="1005" t="s">
        <v>1144</v>
      </c>
    </row>
    <row r="228" spans="1:5" ht="84" outlineLevel="1" x14ac:dyDescent="0.2">
      <c r="A228" s="1006"/>
      <c r="B228" s="1107"/>
      <c r="C228" s="271" t="s">
        <v>268</v>
      </c>
      <c r="D228" s="1007"/>
      <c r="E228" s="1008" t="s">
        <v>78</v>
      </c>
    </row>
    <row r="229" spans="1:5" ht="60" outlineLevel="1" x14ac:dyDescent="0.2">
      <c r="A229" s="1006"/>
      <c r="B229" s="1107"/>
      <c r="C229" s="271" t="s">
        <v>282</v>
      </c>
      <c r="D229" s="1007"/>
      <c r="E229" s="1008" t="s">
        <v>78</v>
      </c>
    </row>
    <row r="230" spans="1:5" ht="24" outlineLevel="1" x14ac:dyDescent="0.2">
      <c r="A230" s="1006"/>
      <c r="B230" s="1107"/>
      <c r="C230" s="271" t="s">
        <v>283</v>
      </c>
      <c r="D230" s="1007"/>
      <c r="E230" s="1008" t="s">
        <v>78</v>
      </c>
    </row>
    <row r="231" spans="1:5" ht="36" outlineLevel="1" x14ac:dyDescent="0.2">
      <c r="A231" s="1006"/>
      <c r="B231" s="1107"/>
      <c r="C231" s="271" t="s">
        <v>284</v>
      </c>
      <c r="D231" s="1007"/>
      <c r="E231" s="1008" t="s">
        <v>78</v>
      </c>
    </row>
    <row r="232" spans="1:5" ht="48" outlineLevel="1" x14ac:dyDescent="0.2">
      <c r="A232" s="1006"/>
      <c r="B232" s="1107"/>
      <c r="C232" s="271" t="s">
        <v>285</v>
      </c>
      <c r="D232" s="1007"/>
      <c r="E232" s="1008" t="s">
        <v>78</v>
      </c>
    </row>
    <row r="233" spans="1:5" outlineLevel="1" x14ac:dyDescent="0.2">
      <c r="A233" s="1006"/>
      <c r="B233" s="1107"/>
      <c r="C233" s="271" t="s">
        <v>269</v>
      </c>
      <c r="D233" s="1007"/>
      <c r="E233" s="1008" t="s">
        <v>78</v>
      </c>
    </row>
    <row r="234" spans="1:5" ht="48" outlineLevel="1" x14ac:dyDescent="0.2">
      <c r="A234" s="1006"/>
      <c r="B234" s="1107"/>
      <c r="C234" s="271" t="s">
        <v>931</v>
      </c>
      <c r="D234" s="1007"/>
      <c r="E234" s="1008" t="s">
        <v>78</v>
      </c>
    </row>
    <row r="235" spans="1:5" outlineLevel="1" x14ac:dyDescent="0.2">
      <c r="A235" s="1006"/>
      <c r="B235" s="1108"/>
      <c r="C235" s="271" t="s">
        <v>286</v>
      </c>
      <c r="D235" s="1007"/>
      <c r="E235" s="1008"/>
    </row>
    <row r="236" spans="1:5" ht="38.25" x14ac:dyDescent="0.2">
      <c r="A236" s="1003">
        <v>1.25</v>
      </c>
      <c r="B236" s="1099" t="s">
        <v>296</v>
      </c>
      <c r="C236" s="270" t="s">
        <v>281</v>
      </c>
      <c r="D236" s="1004" t="s">
        <v>1143</v>
      </c>
      <c r="E236" s="1005" t="s">
        <v>1144</v>
      </c>
    </row>
    <row r="237" spans="1:5" ht="84" outlineLevel="1" x14ac:dyDescent="0.2">
      <c r="A237" s="1006"/>
      <c r="B237" s="1107"/>
      <c r="C237" s="271" t="s">
        <v>268</v>
      </c>
      <c r="D237" s="1007"/>
      <c r="E237" s="1008" t="s">
        <v>78</v>
      </c>
    </row>
    <row r="238" spans="1:5" ht="60" outlineLevel="1" x14ac:dyDescent="0.2">
      <c r="A238" s="1006"/>
      <c r="B238" s="1107"/>
      <c r="C238" s="271" t="s">
        <v>282</v>
      </c>
      <c r="D238" s="1007"/>
      <c r="E238" s="1008" t="s">
        <v>78</v>
      </c>
    </row>
    <row r="239" spans="1:5" ht="24" outlineLevel="1" x14ac:dyDescent="0.2">
      <c r="A239" s="1006"/>
      <c r="B239" s="1107"/>
      <c r="C239" s="271" t="s">
        <v>283</v>
      </c>
      <c r="D239" s="1007"/>
      <c r="E239" s="1008" t="s">
        <v>78</v>
      </c>
    </row>
    <row r="240" spans="1:5" ht="36" outlineLevel="1" x14ac:dyDescent="0.2">
      <c r="A240" s="1006"/>
      <c r="B240" s="1107"/>
      <c r="C240" s="271" t="s">
        <v>284</v>
      </c>
      <c r="D240" s="1007"/>
      <c r="E240" s="1008" t="s">
        <v>78</v>
      </c>
    </row>
    <row r="241" spans="1:5" ht="48" outlineLevel="1" x14ac:dyDescent="0.2">
      <c r="A241" s="1006"/>
      <c r="B241" s="1107"/>
      <c r="C241" s="271" t="s">
        <v>285</v>
      </c>
      <c r="D241" s="1007"/>
      <c r="E241" s="1008" t="s">
        <v>78</v>
      </c>
    </row>
    <row r="242" spans="1:5" outlineLevel="1" x14ac:dyDescent="0.2">
      <c r="A242" s="1006"/>
      <c r="B242" s="1107"/>
      <c r="C242" s="271" t="s">
        <v>269</v>
      </c>
      <c r="D242" s="1007"/>
      <c r="E242" s="1008" t="s">
        <v>78</v>
      </c>
    </row>
    <row r="243" spans="1:5" ht="48" outlineLevel="1" x14ac:dyDescent="0.2">
      <c r="A243" s="1006"/>
      <c r="B243" s="1107"/>
      <c r="C243" s="271" t="s">
        <v>931</v>
      </c>
      <c r="D243" s="1007"/>
      <c r="E243" s="1008" t="s">
        <v>78</v>
      </c>
    </row>
    <row r="244" spans="1:5" outlineLevel="1" x14ac:dyDescent="0.2">
      <c r="A244" s="1006"/>
      <c r="B244" s="1108"/>
      <c r="C244" s="271" t="s">
        <v>286</v>
      </c>
      <c r="D244" s="1007"/>
      <c r="E244" s="1008"/>
    </row>
    <row r="245" spans="1:5" ht="38.25" x14ac:dyDescent="0.2">
      <c r="A245" s="1003">
        <v>1.26</v>
      </c>
      <c r="B245" s="1099" t="s">
        <v>297</v>
      </c>
      <c r="C245" s="270" t="s">
        <v>281</v>
      </c>
      <c r="D245" s="1004" t="s">
        <v>1143</v>
      </c>
      <c r="E245" s="1005" t="s">
        <v>1144</v>
      </c>
    </row>
    <row r="246" spans="1:5" ht="84" outlineLevel="1" x14ac:dyDescent="0.2">
      <c r="A246" s="1006"/>
      <c r="B246" s="1107"/>
      <c r="C246" s="271" t="s">
        <v>268</v>
      </c>
      <c r="D246" s="1007"/>
      <c r="E246" s="1008" t="s">
        <v>78</v>
      </c>
    </row>
    <row r="247" spans="1:5" ht="60" outlineLevel="1" x14ac:dyDescent="0.2">
      <c r="A247" s="1006"/>
      <c r="B247" s="1107"/>
      <c r="C247" s="271" t="s">
        <v>282</v>
      </c>
      <c r="D247" s="1007"/>
      <c r="E247" s="1008" t="s">
        <v>78</v>
      </c>
    </row>
    <row r="248" spans="1:5" ht="24" outlineLevel="1" x14ac:dyDescent="0.2">
      <c r="A248" s="1006"/>
      <c r="B248" s="1107"/>
      <c r="C248" s="271" t="s">
        <v>283</v>
      </c>
      <c r="D248" s="1007"/>
      <c r="E248" s="1008" t="s">
        <v>78</v>
      </c>
    </row>
    <row r="249" spans="1:5" ht="36" outlineLevel="1" x14ac:dyDescent="0.2">
      <c r="A249" s="1006"/>
      <c r="B249" s="1107"/>
      <c r="C249" s="271" t="s">
        <v>284</v>
      </c>
      <c r="D249" s="1007"/>
      <c r="E249" s="1008" t="s">
        <v>78</v>
      </c>
    </row>
    <row r="250" spans="1:5" ht="48" outlineLevel="1" x14ac:dyDescent="0.2">
      <c r="A250" s="1006"/>
      <c r="B250" s="1107"/>
      <c r="C250" s="271" t="s">
        <v>285</v>
      </c>
      <c r="D250" s="1007"/>
      <c r="E250" s="1008" t="s">
        <v>78</v>
      </c>
    </row>
    <row r="251" spans="1:5" outlineLevel="1" x14ac:dyDescent="0.2">
      <c r="A251" s="1006"/>
      <c r="B251" s="1107"/>
      <c r="C251" s="271" t="s">
        <v>269</v>
      </c>
      <c r="D251" s="1007"/>
      <c r="E251" s="1008" t="s">
        <v>78</v>
      </c>
    </row>
    <row r="252" spans="1:5" ht="48" outlineLevel="1" x14ac:dyDescent="0.2">
      <c r="A252" s="1006"/>
      <c r="B252" s="1107"/>
      <c r="C252" s="271" t="s">
        <v>931</v>
      </c>
      <c r="D252" s="1007"/>
      <c r="E252" s="1008" t="s">
        <v>78</v>
      </c>
    </row>
    <row r="253" spans="1:5" outlineLevel="1" x14ac:dyDescent="0.2">
      <c r="A253" s="1006"/>
      <c r="B253" s="1108"/>
      <c r="C253" s="271" t="s">
        <v>286</v>
      </c>
      <c r="D253" s="1007"/>
      <c r="E253" s="1008"/>
    </row>
    <row r="254" spans="1:5" ht="38.25" x14ac:dyDescent="0.2">
      <c r="A254" s="1003">
        <v>1.27</v>
      </c>
      <c r="B254" s="1099" t="s">
        <v>298</v>
      </c>
      <c r="C254" s="270" t="s">
        <v>281</v>
      </c>
      <c r="D254" s="1004" t="s">
        <v>1143</v>
      </c>
      <c r="E254" s="1005" t="s">
        <v>1144</v>
      </c>
    </row>
    <row r="255" spans="1:5" ht="84" outlineLevel="1" x14ac:dyDescent="0.2">
      <c r="A255" s="1006"/>
      <c r="B255" s="1107"/>
      <c r="C255" s="271" t="s">
        <v>268</v>
      </c>
      <c r="D255" s="1007"/>
      <c r="E255" s="1008" t="s">
        <v>78</v>
      </c>
    </row>
    <row r="256" spans="1:5" ht="60" outlineLevel="1" x14ac:dyDescent="0.2">
      <c r="A256" s="1006"/>
      <c r="B256" s="1107"/>
      <c r="C256" s="271" t="s">
        <v>282</v>
      </c>
      <c r="D256" s="1007"/>
      <c r="E256" s="1008" t="s">
        <v>78</v>
      </c>
    </row>
    <row r="257" spans="1:5" ht="24" outlineLevel="1" x14ac:dyDescent="0.2">
      <c r="A257" s="1006"/>
      <c r="B257" s="1107"/>
      <c r="C257" s="271" t="s">
        <v>283</v>
      </c>
      <c r="D257" s="1007"/>
      <c r="E257" s="1008" t="s">
        <v>78</v>
      </c>
    </row>
    <row r="258" spans="1:5" ht="36" outlineLevel="1" x14ac:dyDescent="0.2">
      <c r="A258" s="1006"/>
      <c r="B258" s="1107"/>
      <c r="C258" s="271" t="s">
        <v>284</v>
      </c>
      <c r="D258" s="1007"/>
      <c r="E258" s="1008" t="s">
        <v>78</v>
      </c>
    </row>
    <row r="259" spans="1:5" ht="48" outlineLevel="1" x14ac:dyDescent="0.2">
      <c r="A259" s="1006"/>
      <c r="B259" s="1107"/>
      <c r="C259" s="271" t="s">
        <v>285</v>
      </c>
      <c r="D259" s="1007"/>
      <c r="E259" s="1008" t="s">
        <v>78</v>
      </c>
    </row>
    <row r="260" spans="1:5" outlineLevel="1" x14ac:dyDescent="0.2">
      <c r="A260" s="1006"/>
      <c r="B260" s="1107"/>
      <c r="C260" s="271" t="s">
        <v>269</v>
      </c>
      <c r="D260" s="1007"/>
      <c r="E260" s="1008" t="s">
        <v>78</v>
      </c>
    </row>
    <row r="261" spans="1:5" ht="48" outlineLevel="1" x14ac:dyDescent="0.2">
      <c r="A261" s="1006"/>
      <c r="B261" s="1107"/>
      <c r="C261" s="271" t="s">
        <v>931</v>
      </c>
      <c r="D261" s="1007"/>
      <c r="E261" s="1008" t="s">
        <v>78</v>
      </c>
    </row>
    <row r="262" spans="1:5" outlineLevel="1" x14ac:dyDescent="0.2">
      <c r="A262" s="1006"/>
      <c r="B262" s="1108"/>
      <c r="C262" s="271" t="s">
        <v>286</v>
      </c>
      <c r="D262" s="1007"/>
      <c r="E262" s="1008"/>
    </row>
    <row r="263" spans="1:5" ht="38.25" x14ac:dyDescent="0.2">
      <c r="A263" s="1003">
        <v>1.28</v>
      </c>
      <c r="B263" s="1099" t="s">
        <v>299</v>
      </c>
      <c r="C263" s="270" t="s">
        <v>281</v>
      </c>
      <c r="D263" s="1004" t="s">
        <v>1143</v>
      </c>
      <c r="E263" s="1005" t="s">
        <v>1144</v>
      </c>
    </row>
    <row r="264" spans="1:5" ht="84" outlineLevel="1" x14ac:dyDescent="0.2">
      <c r="A264" s="1006"/>
      <c r="B264" s="1107"/>
      <c r="C264" s="271" t="s">
        <v>268</v>
      </c>
      <c r="D264" s="1007"/>
      <c r="E264" s="1008" t="s">
        <v>78</v>
      </c>
    </row>
    <row r="265" spans="1:5" ht="60" outlineLevel="1" x14ac:dyDescent="0.2">
      <c r="A265" s="1006"/>
      <c r="B265" s="1107"/>
      <c r="C265" s="271" t="s">
        <v>282</v>
      </c>
      <c r="D265" s="1007"/>
      <c r="E265" s="1008" t="s">
        <v>78</v>
      </c>
    </row>
    <row r="266" spans="1:5" ht="24" outlineLevel="1" x14ac:dyDescent="0.2">
      <c r="A266" s="1006"/>
      <c r="B266" s="1107"/>
      <c r="C266" s="271" t="s">
        <v>283</v>
      </c>
      <c r="D266" s="1007"/>
      <c r="E266" s="1008" t="s">
        <v>78</v>
      </c>
    </row>
    <row r="267" spans="1:5" ht="36" outlineLevel="1" x14ac:dyDescent="0.2">
      <c r="A267" s="1006"/>
      <c r="B267" s="1107"/>
      <c r="C267" s="271" t="s">
        <v>284</v>
      </c>
      <c r="D267" s="1007"/>
      <c r="E267" s="1008" t="s">
        <v>78</v>
      </c>
    </row>
    <row r="268" spans="1:5" ht="48" outlineLevel="1" x14ac:dyDescent="0.2">
      <c r="A268" s="1006"/>
      <c r="B268" s="1107"/>
      <c r="C268" s="271" t="s">
        <v>285</v>
      </c>
      <c r="D268" s="1007"/>
      <c r="E268" s="1008" t="s">
        <v>78</v>
      </c>
    </row>
    <row r="269" spans="1:5" outlineLevel="1" x14ac:dyDescent="0.2">
      <c r="A269" s="1006"/>
      <c r="B269" s="1107"/>
      <c r="C269" s="271" t="s">
        <v>269</v>
      </c>
      <c r="D269" s="1007"/>
      <c r="E269" s="1008" t="s">
        <v>78</v>
      </c>
    </row>
    <row r="270" spans="1:5" ht="48" outlineLevel="1" x14ac:dyDescent="0.2">
      <c r="A270" s="1006"/>
      <c r="B270" s="1107"/>
      <c r="C270" s="271" t="s">
        <v>931</v>
      </c>
      <c r="D270" s="1007"/>
      <c r="E270" s="1008" t="s">
        <v>78</v>
      </c>
    </row>
    <row r="271" spans="1:5" outlineLevel="1" x14ac:dyDescent="0.2">
      <c r="A271" s="1006"/>
      <c r="B271" s="1108"/>
      <c r="C271" s="271" t="s">
        <v>286</v>
      </c>
      <c r="D271" s="1007"/>
      <c r="E271" s="1008"/>
    </row>
    <row r="272" spans="1:5" ht="38.25" x14ac:dyDescent="0.2">
      <c r="A272" s="1003">
        <v>1.29</v>
      </c>
      <c r="B272" s="1099" t="s">
        <v>300</v>
      </c>
      <c r="C272" s="270" t="s">
        <v>281</v>
      </c>
      <c r="D272" s="1004" t="s">
        <v>1143</v>
      </c>
      <c r="E272" s="1005" t="s">
        <v>1144</v>
      </c>
    </row>
    <row r="273" spans="1:5" ht="84" outlineLevel="1" x14ac:dyDescent="0.2">
      <c r="A273" s="1006"/>
      <c r="B273" s="1107"/>
      <c r="C273" s="271" t="s">
        <v>268</v>
      </c>
      <c r="D273" s="1007"/>
      <c r="E273" s="1008" t="s">
        <v>78</v>
      </c>
    </row>
    <row r="274" spans="1:5" ht="60" outlineLevel="1" x14ac:dyDescent="0.2">
      <c r="A274" s="1006"/>
      <c r="B274" s="1107"/>
      <c r="C274" s="271" t="s">
        <v>282</v>
      </c>
      <c r="D274" s="1007"/>
      <c r="E274" s="1008" t="s">
        <v>78</v>
      </c>
    </row>
    <row r="275" spans="1:5" ht="24" outlineLevel="1" x14ac:dyDescent="0.2">
      <c r="A275" s="1006"/>
      <c r="B275" s="1107"/>
      <c r="C275" s="271" t="s">
        <v>283</v>
      </c>
      <c r="D275" s="1007"/>
      <c r="E275" s="1008" t="s">
        <v>78</v>
      </c>
    </row>
    <row r="276" spans="1:5" ht="36" outlineLevel="1" x14ac:dyDescent="0.2">
      <c r="A276" s="1006"/>
      <c r="B276" s="1107"/>
      <c r="C276" s="271" t="s">
        <v>284</v>
      </c>
      <c r="D276" s="1007"/>
      <c r="E276" s="1008" t="s">
        <v>78</v>
      </c>
    </row>
    <row r="277" spans="1:5" ht="48" outlineLevel="1" x14ac:dyDescent="0.2">
      <c r="A277" s="1006"/>
      <c r="B277" s="1107"/>
      <c r="C277" s="271" t="s">
        <v>285</v>
      </c>
      <c r="D277" s="1007"/>
      <c r="E277" s="1008" t="s">
        <v>78</v>
      </c>
    </row>
    <row r="278" spans="1:5" outlineLevel="1" x14ac:dyDescent="0.2">
      <c r="A278" s="1006"/>
      <c r="B278" s="1107"/>
      <c r="C278" s="271" t="s">
        <v>269</v>
      </c>
      <c r="D278" s="1007"/>
      <c r="E278" s="1008" t="s">
        <v>78</v>
      </c>
    </row>
    <row r="279" spans="1:5" ht="48" outlineLevel="1" x14ac:dyDescent="0.2">
      <c r="A279" s="1006"/>
      <c r="B279" s="1107"/>
      <c r="C279" s="271" t="s">
        <v>931</v>
      </c>
      <c r="D279" s="1007"/>
      <c r="E279" s="1008" t="s">
        <v>78</v>
      </c>
    </row>
    <row r="280" spans="1:5" outlineLevel="1" x14ac:dyDescent="0.2">
      <c r="A280" s="1006"/>
      <c r="B280" s="1108"/>
      <c r="C280" s="271" t="s">
        <v>286</v>
      </c>
      <c r="D280" s="1007"/>
      <c r="E280" s="1008"/>
    </row>
    <row r="281" spans="1:5" ht="38.25" x14ac:dyDescent="0.2">
      <c r="A281" s="1003">
        <v>1.3</v>
      </c>
      <c r="B281" s="1099" t="s">
        <v>301</v>
      </c>
      <c r="C281" s="270" t="s">
        <v>281</v>
      </c>
      <c r="D281" s="1004" t="s">
        <v>1143</v>
      </c>
      <c r="E281" s="1005" t="s">
        <v>1144</v>
      </c>
    </row>
    <row r="282" spans="1:5" ht="84" outlineLevel="1" x14ac:dyDescent="0.2">
      <c r="A282" s="1006"/>
      <c r="B282" s="1107"/>
      <c r="C282" s="271" t="s">
        <v>268</v>
      </c>
      <c r="D282" s="1007"/>
      <c r="E282" s="1008" t="s">
        <v>78</v>
      </c>
    </row>
    <row r="283" spans="1:5" ht="60" outlineLevel="1" x14ac:dyDescent="0.2">
      <c r="A283" s="1006"/>
      <c r="B283" s="1107"/>
      <c r="C283" s="271" t="s">
        <v>282</v>
      </c>
      <c r="D283" s="1007"/>
      <c r="E283" s="1008" t="s">
        <v>78</v>
      </c>
    </row>
    <row r="284" spans="1:5" ht="24" outlineLevel="1" x14ac:dyDescent="0.2">
      <c r="A284" s="1006"/>
      <c r="B284" s="1107"/>
      <c r="C284" s="271" t="s">
        <v>283</v>
      </c>
      <c r="D284" s="1007"/>
      <c r="E284" s="1008" t="s">
        <v>78</v>
      </c>
    </row>
    <row r="285" spans="1:5" ht="36" outlineLevel="1" x14ac:dyDescent="0.2">
      <c r="A285" s="1006"/>
      <c r="B285" s="1107"/>
      <c r="C285" s="271" t="s">
        <v>284</v>
      </c>
      <c r="D285" s="1007"/>
      <c r="E285" s="1008" t="s">
        <v>78</v>
      </c>
    </row>
    <row r="286" spans="1:5" ht="48" outlineLevel="1" x14ac:dyDescent="0.2">
      <c r="A286" s="1006"/>
      <c r="B286" s="1107"/>
      <c r="C286" s="271" t="s">
        <v>285</v>
      </c>
      <c r="D286" s="1007"/>
      <c r="E286" s="1008" t="s">
        <v>78</v>
      </c>
    </row>
    <row r="287" spans="1:5" outlineLevel="1" x14ac:dyDescent="0.2">
      <c r="A287" s="1006"/>
      <c r="B287" s="1107"/>
      <c r="C287" s="271" t="s">
        <v>269</v>
      </c>
      <c r="D287" s="1007"/>
      <c r="E287" s="1008" t="s">
        <v>78</v>
      </c>
    </row>
    <row r="288" spans="1:5" ht="48" outlineLevel="1" x14ac:dyDescent="0.2">
      <c r="A288" s="1006"/>
      <c r="B288" s="1107"/>
      <c r="C288" s="271" t="s">
        <v>931</v>
      </c>
      <c r="D288" s="1007"/>
      <c r="E288" s="1008" t="s">
        <v>78</v>
      </c>
    </row>
    <row r="289" spans="1:5" outlineLevel="1" x14ac:dyDescent="0.2">
      <c r="A289" s="1006"/>
      <c r="B289" s="1108"/>
      <c r="C289" s="271" t="s">
        <v>286</v>
      </c>
      <c r="D289" s="1007"/>
      <c r="E289" s="1008"/>
    </row>
    <row r="290" spans="1:5" ht="38.25" x14ac:dyDescent="0.2">
      <c r="A290" s="1003">
        <v>1.31</v>
      </c>
      <c r="B290" s="1099" t="s">
        <v>302</v>
      </c>
      <c r="C290" s="270" t="s">
        <v>281</v>
      </c>
      <c r="D290" s="1004" t="s">
        <v>1143</v>
      </c>
      <c r="E290" s="1005" t="s">
        <v>1144</v>
      </c>
    </row>
    <row r="291" spans="1:5" ht="84" outlineLevel="1" x14ac:dyDescent="0.2">
      <c r="A291" s="1006"/>
      <c r="B291" s="1107"/>
      <c r="C291" s="271" t="s">
        <v>268</v>
      </c>
      <c r="D291" s="1007"/>
      <c r="E291" s="1008" t="s">
        <v>78</v>
      </c>
    </row>
    <row r="292" spans="1:5" ht="60" outlineLevel="1" x14ac:dyDescent="0.2">
      <c r="A292" s="1006"/>
      <c r="B292" s="1107"/>
      <c r="C292" s="271" t="s">
        <v>282</v>
      </c>
      <c r="D292" s="1007"/>
      <c r="E292" s="1008" t="s">
        <v>78</v>
      </c>
    </row>
    <row r="293" spans="1:5" ht="24" outlineLevel="1" x14ac:dyDescent="0.2">
      <c r="A293" s="1006"/>
      <c r="B293" s="1107"/>
      <c r="C293" s="271" t="s">
        <v>283</v>
      </c>
      <c r="D293" s="1007"/>
      <c r="E293" s="1008" t="s">
        <v>78</v>
      </c>
    </row>
    <row r="294" spans="1:5" ht="36" outlineLevel="1" x14ac:dyDescent="0.2">
      <c r="A294" s="1006"/>
      <c r="B294" s="1107"/>
      <c r="C294" s="271" t="s">
        <v>284</v>
      </c>
      <c r="D294" s="1007"/>
      <c r="E294" s="1008" t="s">
        <v>78</v>
      </c>
    </row>
    <row r="295" spans="1:5" ht="48" outlineLevel="1" x14ac:dyDescent="0.2">
      <c r="A295" s="1006"/>
      <c r="B295" s="1107"/>
      <c r="C295" s="271" t="s">
        <v>285</v>
      </c>
      <c r="D295" s="1007"/>
      <c r="E295" s="1008" t="s">
        <v>78</v>
      </c>
    </row>
    <row r="296" spans="1:5" outlineLevel="1" x14ac:dyDescent="0.2">
      <c r="A296" s="1006"/>
      <c r="B296" s="1107"/>
      <c r="C296" s="271" t="s">
        <v>269</v>
      </c>
      <c r="D296" s="1007"/>
      <c r="E296" s="1008" t="s">
        <v>78</v>
      </c>
    </row>
    <row r="297" spans="1:5" ht="48" outlineLevel="1" x14ac:dyDescent="0.2">
      <c r="A297" s="1006"/>
      <c r="B297" s="1107"/>
      <c r="C297" s="271" t="s">
        <v>931</v>
      </c>
      <c r="D297" s="1007"/>
      <c r="E297" s="1008" t="s">
        <v>78</v>
      </c>
    </row>
    <row r="298" spans="1:5" outlineLevel="1" x14ac:dyDescent="0.2">
      <c r="A298" s="1006"/>
      <c r="B298" s="1108"/>
      <c r="C298" s="271" t="s">
        <v>286</v>
      </c>
      <c r="D298" s="1007"/>
      <c r="E298" s="1008"/>
    </row>
    <row r="299" spans="1:5" ht="38.25" x14ac:dyDescent="0.2">
      <c r="A299" s="1003">
        <v>1.32</v>
      </c>
      <c r="B299" s="1099" t="s">
        <v>303</v>
      </c>
      <c r="C299" s="270" t="s">
        <v>281</v>
      </c>
      <c r="D299" s="1004" t="s">
        <v>1143</v>
      </c>
      <c r="E299" s="1005" t="s">
        <v>1144</v>
      </c>
    </row>
    <row r="300" spans="1:5" ht="84" outlineLevel="1" x14ac:dyDescent="0.2">
      <c r="A300" s="1006"/>
      <c r="B300" s="1107"/>
      <c r="C300" s="271" t="s">
        <v>268</v>
      </c>
      <c r="D300" s="1007"/>
      <c r="E300" s="1008" t="s">
        <v>78</v>
      </c>
    </row>
    <row r="301" spans="1:5" ht="60" outlineLevel="1" x14ac:dyDescent="0.2">
      <c r="A301" s="1006"/>
      <c r="B301" s="1107"/>
      <c r="C301" s="271" t="s">
        <v>282</v>
      </c>
      <c r="D301" s="1007"/>
      <c r="E301" s="1008" t="s">
        <v>78</v>
      </c>
    </row>
    <row r="302" spans="1:5" ht="24" outlineLevel="1" x14ac:dyDescent="0.2">
      <c r="A302" s="1006"/>
      <c r="B302" s="1107"/>
      <c r="C302" s="271" t="s">
        <v>283</v>
      </c>
      <c r="D302" s="1007"/>
      <c r="E302" s="1008" t="s">
        <v>78</v>
      </c>
    </row>
    <row r="303" spans="1:5" ht="36" outlineLevel="1" x14ac:dyDescent="0.2">
      <c r="A303" s="1006"/>
      <c r="B303" s="1107"/>
      <c r="C303" s="271" t="s">
        <v>284</v>
      </c>
      <c r="D303" s="1007"/>
      <c r="E303" s="1008" t="s">
        <v>78</v>
      </c>
    </row>
    <row r="304" spans="1:5" ht="48" outlineLevel="1" x14ac:dyDescent="0.2">
      <c r="A304" s="1006"/>
      <c r="B304" s="1107"/>
      <c r="C304" s="271" t="s">
        <v>285</v>
      </c>
      <c r="D304" s="1007"/>
      <c r="E304" s="1008" t="s">
        <v>78</v>
      </c>
    </row>
    <row r="305" spans="1:5" outlineLevel="1" x14ac:dyDescent="0.2">
      <c r="A305" s="1006"/>
      <c r="B305" s="1107"/>
      <c r="C305" s="271" t="s">
        <v>269</v>
      </c>
      <c r="D305" s="1007"/>
      <c r="E305" s="1008" t="s">
        <v>78</v>
      </c>
    </row>
    <row r="306" spans="1:5" ht="48" outlineLevel="1" x14ac:dyDescent="0.2">
      <c r="A306" s="1006"/>
      <c r="B306" s="1107"/>
      <c r="C306" s="271" t="s">
        <v>931</v>
      </c>
      <c r="D306" s="1007"/>
      <c r="E306" s="1008" t="s">
        <v>78</v>
      </c>
    </row>
    <row r="307" spans="1:5" outlineLevel="1" x14ac:dyDescent="0.2">
      <c r="A307" s="1006"/>
      <c r="B307" s="1108"/>
      <c r="C307" s="271" t="s">
        <v>286</v>
      </c>
      <c r="D307" s="1007"/>
      <c r="E307" s="1008"/>
    </row>
    <row r="308" spans="1:5" ht="21" customHeight="1" x14ac:dyDescent="0.2">
      <c r="A308" s="1109" t="s">
        <v>1145</v>
      </c>
      <c r="B308" s="1110"/>
      <c r="C308" s="1110"/>
      <c r="D308" s="1110"/>
      <c r="E308" s="1110"/>
    </row>
    <row r="309" spans="1:5" ht="38.25" x14ac:dyDescent="0.2">
      <c r="A309" s="1003">
        <v>1.33</v>
      </c>
      <c r="B309" s="1099" t="s">
        <v>304</v>
      </c>
      <c r="C309" s="270" t="s">
        <v>281</v>
      </c>
      <c r="D309" s="1004" t="s">
        <v>1143</v>
      </c>
      <c r="E309" s="1005" t="s">
        <v>1144</v>
      </c>
    </row>
    <row r="310" spans="1:5" ht="84" outlineLevel="1" x14ac:dyDescent="0.2">
      <c r="A310" s="1006"/>
      <c r="B310" s="1107"/>
      <c r="C310" s="271" t="s">
        <v>268</v>
      </c>
      <c r="D310" s="1007"/>
      <c r="E310" s="1008" t="s">
        <v>78</v>
      </c>
    </row>
    <row r="311" spans="1:5" ht="60" outlineLevel="1" x14ac:dyDescent="0.2">
      <c r="A311" s="1006"/>
      <c r="B311" s="1107"/>
      <c r="C311" s="271" t="s">
        <v>282</v>
      </c>
      <c r="D311" s="1007"/>
      <c r="E311" s="1008" t="s">
        <v>78</v>
      </c>
    </row>
    <row r="312" spans="1:5" ht="24" outlineLevel="1" x14ac:dyDescent="0.2">
      <c r="A312" s="1006"/>
      <c r="B312" s="1107"/>
      <c r="C312" s="271" t="s">
        <v>283</v>
      </c>
      <c r="D312" s="1007"/>
      <c r="E312" s="1008" t="s">
        <v>78</v>
      </c>
    </row>
    <row r="313" spans="1:5" ht="36" outlineLevel="1" x14ac:dyDescent="0.2">
      <c r="A313" s="1006"/>
      <c r="B313" s="1107"/>
      <c r="C313" s="271" t="s">
        <v>284</v>
      </c>
      <c r="D313" s="1007"/>
      <c r="E313" s="1008" t="s">
        <v>78</v>
      </c>
    </row>
    <row r="314" spans="1:5" ht="48" outlineLevel="1" x14ac:dyDescent="0.2">
      <c r="A314" s="1006"/>
      <c r="B314" s="1107"/>
      <c r="C314" s="271" t="s">
        <v>285</v>
      </c>
      <c r="D314" s="1007"/>
      <c r="E314" s="1008" t="s">
        <v>78</v>
      </c>
    </row>
    <row r="315" spans="1:5" outlineLevel="1" x14ac:dyDescent="0.2">
      <c r="A315" s="1006"/>
      <c r="B315" s="1107"/>
      <c r="C315" s="271" t="s">
        <v>269</v>
      </c>
      <c r="D315" s="1007"/>
      <c r="E315" s="1008" t="s">
        <v>78</v>
      </c>
    </row>
    <row r="316" spans="1:5" ht="48" outlineLevel="1" x14ac:dyDescent="0.2">
      <c r="A316" s="1006"/>
      <c r="B316" s="1107"/>
      <c r="C316" s="271" t="s">
        <v>931</v>
      </c>
      <c r="D316" s="1007"/>
      <c r="E316" s="1008" t="s">
        <v>78</v>
      </c>
    </row>
    <row r="317" spans="1:5" outlineLevel="1" x14ac:dyDescent="0.2">
      <c r="A317" s="1006"/>
      <c r="B317" s="1108"/>
      <c r="C317" s="271" t="s">
        <v>286</v>
      </c>
      <c r="D317" s="1007"/>
      <c r="E317" s="1008"/>
    </row>
    <row r="318" spans="1:5" ht="38.25" x14ac:dyDescent="0.2">
      <c r="A318" s="1003">
        <v>1.34</v>
      </c>
      <c r="B318" s="1099" t="s">
        <v>305</v>
      </c>
      <c r="C318" s="270" t="s">
        <v>281</v>
      </c>
      <c r="D318" s="1004" t="s">
        <v>1143</v>
      </c>
      <c r="E318" s="1005" t="s">
        <v>1144</v>
      </c>
    </row>
    <row r="319" spans="1:5" ht="84" outlineLevel="1" x14ac:dyDescent="0.2">
      <c r="A319" s="1006"/>
      <c r="B319" s="1107"/>
      <c r="C319" s="271" t="s">
        <v>268</v>
      </c>
      <c r="D319" s="1007"/>
      <c r="E319" s="1008" t="s">
        <v>78</v>
      </c>
    </row>
    <row r="320" spans="1:5" ht="60" outlineLevel="1" x14ac:dyDescent="0.2">
      <c r="A320" s="1006"/>
      <c r="B320" s="1107"/>
      <c r="C320" s="271" t="s">
        <v>282</v>
      </c>
      <c r="D320" s="1007"/>
      <c r="E320" s="1008" t="s">
        <v>78</v>
      </c>
    </row>
    <row r="321" spans="1:5" ht="24" outlineLevel="1" x14ac:dyDescent="0.2">
      <c r="A321" s="1006"/>
      <c r="B321" s="1107"/>
      <c r="C321" s="271" t="s">
        <v>283</v>
      </c>
      <c r="D321" s="1007"/>
      <c r="E321" s="1008" t="s">
        <v>78</v>
      </c>
    </row>
    <row r="322" spans="1:5" ht="36" outlineLevel="1" x14ac:dyDescent="0.2">
      <c r="A322" s="1006"/>
      <c r="B322" s="1107"/>
      <c r="C322" s="271" t="s">
        <v>284</v>
      </c>
      <c r="D322" s="1007"/>
      <c r="E322" s="1008" t="s">
        <v>78</v>
      </c>
    </row>
    <row r="323" spans="1:5" ht="48" outlineLevel="1" x14ac:dyDescent="0.2">
      <c r="A323" s="1006"/>
      <c r="B323" s="1107"/>
      <c r="C323" s="271" t="s">
        <v>285</v>
      </c>
      <c r="D323" s="1007"/>
      <c r="E323" s="1008" t="s">
        <v>78</v>
      </c>
    </row>
    <row r="324" spans="1:5" outlineLevel="1" x14ac:dyDescent="0.2">
      <c r="A324" s="1006"/>
      <c r="B324" s="1107"/>
      <c r="C324" s="271" t="s">
        <v>269</v>
      </c>
      <c r="D324" s="1007"/>
      <c r="E324" s="1008" t="s">
        <v>78</v>
      </c>
    </row>
    <row r="325" spans="1:5" ht="48" outlineLevel="1" x14ac:dyDescent="0.2">
      <c r="A325" s="1006"/>
      <c r="B325" s="1107"/>
      <c r="C325" s="271" t="s">
        <v>931</v>
      </c>
      <c r="D325" s="1007"/>
      <c r="E325" s="1008" t="s">
        <v>78</v>
      </c>
    </row>
    <row r="326" spans="1:5" outlineLevel="1" x14ac:dyDescent="0.2">
      <c r="A326" s="1006"/>
      <c r="B326" s="1108"/>
      <c r="C326" s="271" t="s">
        <v>286</v>
      </c>
      <c r="D326" s="1007"/>
      <c r="E326" s="1008"/>
    </row>
    <row r="327" spans="1:5" ht="38.25" x14ac:dyDescent="0.2">
      <c r="A327" s="1003">
        <v>1.35</v>
      </c>
      <c r="B327" s="1099" t="s">
        <v>306</v>
      </c>
      <c r="C327" s="270" t="s">
        <v>281</v>
      </c>
      <c r="D327" s="1004" t="s">
        <v>1143</v>
      </c>
      <c r="E327" s="1005" t="s">
        <v>1144</v>
      </c>
    </row>
    <row r="328" spans="1:5" ht="84" outlineLevel="1" x14ac:dyDescent="0.2">
      <c r="A328" s="1006"/>
      <c r="B328" s="1107"/>
      <c r="C328" s="271" t="s">
        <v>268</v>
      </c>
      <c r="D328" s="1007"/>
      <c r="E328" s="1008" t="s">
        <v>78</v>
      </c>
    </row>
    <row r="329" spans="1:5" ht="60" outlineLevel="1" x14ac:dyDescent="0.2">
      <c r="A329" s="1006"/>
      <c r="B329" s="1107"/>
      <c r="C329" s="271" t="s">
        <v>282</v>
      </c>
      <c r="D329" s="1007"/>
      <c r="E329" s="1008" t="s">
        <v>78</v>
      </c>
    </row>
    <row r="330" spans="1:5" ht="24" outlineLevel="1" x14ac:dyDescent="0.2">
      <c r="A330" s="1006"/>
      <c r="B330" s="1107"/>
      <c r="C330" s="271" t="s">
        <v>283</v>
      </c>
      <c r="D330" s="1007"/>
      <c r="E330" s="1008" t="s">
        <v>78</v>
      </c>
    </row>
    <row r="331" spans="1:5" ht="36" outlineLevel="1" x14ac:dyDescent="0.2">
      <c r="A331" s="1006"/>
      <c r="B331" s="1107"/>
      <c r="C331" s="271" t="s">
        <v>284</v>
      </c>
      <c r="D331" s="1007"/>
      <c r="E331" s="1008" t="s">
        <v>78</v>
      </c>
    </row>
    <row r="332" spans="1:5" ht="48" outlineLevel="1" x14ac:dyDescent="0.2">
      <c r="A332" s="1006"/>
      <c r="B332" s="1107"/>
      <c r="C332" s="271" t="s">
        <v>285</v>
      </c>
      <c r="D332" s="1007"/>
      <c r="E332" s="1008" t="s">
        <v>78</v>
      </c>
    </row>
    <row r="333" spans="1:5" outlineLevel="1" x14ac:dyDescent="0.2">
      <c r="A333" s="1006"/>
      <c r="B333" s="1107"/>
      <c r="C333" s="271" t="s">
        <v>269</v>
      </c>
      <c r="D333" s="1007"/>
      <c r="E333" s="1008" t="s">
        <v>78</v>
      </c>
    </row>
    <row r="334" spans="1:5" ht="48" outlineLevel="1" x14ac:dyDescent="0.2">
      <c r="A334" s="1006"/>
      <c r="B334" s="1107"/>
      <c r="C334" s="271" t="s">
        <v>931</v>
      </c>
      <c r="D334" s="1007"/>
      <c r="E334" s="1008" t="s">
        <v>78</v>
      </c>
    </row>
    <row r="335" spans="1:5" outlineLevel="1" x14ac:dyDescent="0.2">
      <c r="A335" s="1006"/>
      <c r="B335" s="1108"/>
      <c r="C335" s="271" t="s">
        <v>286</v>
      </c>
      <c r="D335" s="1007"/>
      <c r="E335" s="1008"/>
    </row>
    <row r="336" spans="1:5" ht="38.25" x14ac:dyDescent="0.2">
      <c r="A336" s="1003">
        <v>1.36</v>
      </c>
      <c r="B336" s="1099" t="s">
        <v>307</v>
      </c>
      <c r="C336" s="270" t="s">
        <v>281</v>
      </c>
      <c r="D336" s="1004" t="s">
        <v>1143</v>
      </c>
      <c r="E336" s="1005" t="s">
        <v>1144</v>
      </c>
    </row>
    <row r="337" spans="1:5" ht="84" outlineLevel="1" x14ac:dyDescent="0.2">
      <c r="A337" s="1006"/>
      <c r="B337" s="1107"/>
      <c r="C337" s="271" t="s">
        <v>268</v>
      </c>
      <c r="D337" s="1007"/>
      <c r="E337" s="1008" t="s">
        <v>78</v>
      </c>
    </row>
    <row r="338" spans="1:5" ht="60" outlineLevel="1" x14ac:dyDescent="0.2">
      <c r="A338" s="1006"/>
      <c r="B338" s="1107"/>
      <c r="C338" s="271" t="s">
        <v>282</v>
      </c>
      <c r="D338" s="1007"/>
      <c r="E338" s="1008" t="s">
        <v>78</v>
      </c>
    </row>
    <row r="339" spans="1:5" ht="24" outlineLevel="1" x14ac:dyDescent="0.2">
      <c r="A339" s="1006"/>
      <c r="B339" s="1107"/>
      <c r="C339" s="271" t="s">
        <v>283</v>
      </c>
      <c r="D339" s="1007"/>
      <c r="E339" s="1008" t="s">
        <v>78</v>
      </c>
    </row>
    <row r="340" spans="1:5" ht="36" outlineLevel="1" x14ac:dyDescent="0.2">
      <c r="A340" s="1006"/>
      <c r="B340" s="1107"/>
      <c r="C340" s="271" t="s">
        <v>284</v>
      </c>
      <c r="D340" s="1007"/>
      <c r="E340" s="1008" t="s">
        <v>78</v>
      </c>
    </row>
    <row r="341" spans="1:5" ht="48" outlineLevel="1" x14ac:dyDescent="0.2">
      <c r="A341" s="1006"/>
      <c r="B341" s="1107"/>
      <c r="C341" s="271" t="s">
        <v>285</v>
      </c>
      <c r="D341" s="1007"/>
      <c r="E341" s="1008" t="s">
        <v>78</v>
      </c>
    </row>
    <row r="342" spans="1:5" outlineLevel="1" x14ac:dyDescent="0.2">
      <c r="A342" s="1006"/>
      <c r="B342" s="1107"/>
      <c r="C342" s="271" t="s">
        <v>269</v>
      </c>
      <c r="D342" s="1007"/>
      <c r="E342" s="1008" t="s">
        <v>78</v>
      </c>
    </row>
    <row r="343" spans="1:5" ht="48" outlineLevel="1" x14ac:dyDescent="0.2">
      <c r="A343" s="1006"/>
      <c r="B343" s="1107"/>
      <c r="C343" s="271" t="s">
        <v>931</v>
      </c>
      <c r="D343" s="1007"/>
      <c r="E343" s="1008" t="s">
        <v>78</v>
      </c>
    </row>
    <row r="344" spans="1:5" outlineLevel="1" x14ac:dyDescent="0.2">
      <c r="A344" s="1006"/>
      <c r="B344" s="1108"/>
      <c r="C344" s="271" t="s">
        <v>286</v>
      </c>
      <c r="D344" s="1007"/>
      <c r="E344" s="1008"/>
    </row>
    <row r="345" spans="1:5" ht="38.25" x14ac:dyDescent="0.2">
      <c r="A345" s="1003">
        <v>1.37</v>
      </c>
      <c r="B345" s="1099" t="s">
        <v>308</v>
      </c>
      <c r="C345" s="270" t="s">
        <v>281</v>
      </c>
      <c r="D345" s="1004" t="s">
        <v>1143</v>
      </c>
      <c r="E345" s="1005" t="s">
        <v>1144</v>
      </c>
    </row>
    <row r="346" spans="1:5" ht="84" outlineLevel="1" x14ac:dyDescent="0.2">
      <c r="A346" s="1006"/>
      <c r="B346" s="1107"/>
      <c r="C346" s="271" t="s">
        <v>268</v>
      </c>
      <c r="D346" s="1007"/>
      <c r="E346" s="1008" t="s">
        <v>78</v>
      </c>
    </row>
    <row r="347" spans="1:5" ht="60" outlineLevel="1" x14ac:dyDescent="0.2">
      <c r="A347" s="1006"/>
      <c r="B347" s="1107"/>
      <c r="C347" s="271" t="s">
        <v>282</v>
      </c>
      <c r="D347" s="1007"/>
      <c r="E347" s="1008" t="s">
        <v>78</v>
      </c>
    </row>
    <row r="348" spans="1:5" ht="24" outlineLevel="1" x14ac:dyDescent="0.2">
      <c r="A348" s="1006"/>
      <c r="B348" s="1107"/>
      <c r="C348" s="271" t="s">
        <v>283</v>
      </c>
      <c r="D348" s="1007"/>
      <c r="E348" s="1008" t="s">
        <v>78</v>
      </c>
    </row>
    <row r="349" spans="1:5" ht="36" outlineLevel="1" x14ac:dyDescent="0.2">
      <c r="A349" s="1006"/>
      <c r="B349" s="1107"/>
      <c r="C349" s="271" t="s">
        <v>284</v>
      </c>
      <c r="D349" s="1007"/>
      <c r="E349" s="1008" t="s">
        <v>78</v>
      </c>
    </row>
    <row r="350" spans="1:5" ht="48" outlineLevel="1" x14ac:dyDescent="0.2">
      <c r="A350" s="1006"/>
      <c r="B350" s="1107"/>
      <c r="C350" s="271" t="s">
        <v>285</v>
      </c>
      <c r="D350" s="1007"/>
      <c r="E350" s="1008" t="s">
        <v>78</v>
      </c>
    </row>
    <row r="351" spans="1:5" outlineLevel="1" x14ac:dyDescent="0.2">
      <c r="A351" s="1006"/>
      <c r="B351" s="1107"/>
      <c r="C351" s="271" t="s">
        <v>269</v>
      </c>
      <c r="D351" s="1007"/>
      <c r="E351" s="1008" t="s">
        <v>78</v>
      </c>
    </row>
    <row r="352" spans="1:5" ht="48" outlineLevel="1" x14ac:dyDescent="0.2">
      <c r="A352" s="1006"/>
      <c r="B352" s="1107"/>
      <c r="C352" s="271" t="s">
        <v>931</v>
      </c>
      <c r="D352" s="1007"/>
      <c r="E352" s="1008" t="s">
        <v>78</v>
      </c>
    </row>
    <row r="353" spans="1:5" outlineLevel="1" x14ac:dyDescent="0.2">
      <c r="A353" s="1006"/>
      <c r="B353" s="1108"/>
      <c r="C353" s="271" t="s">
        <v>286</v>
      </c>
      <c r="D353" s="1007"/>
      <c r="E353" s="1008"/>
    </row>
    <row r="354" spans="1:5" ht="38.25" x14ac:dyDescent="0.2">
      <c r="A354" s="1003">
        <v>1.38</v>
      </c>
      <c r="B354" s="1099" t="s">
        <v>309</v>
      </c>
      <c r="C354" s="270" t="s">
        <v>281</v>
      </c>
      <c r="D354" s="1004" t="s">
        <v>1143</v>
      </c>
      <c r="E354" s="1005" t="s">
        <v>1144</v>
      </c>
    </row>
    <row r="355" spans="1:5" ht="84" outlineLevel="1" x14ac:dyDescent="0.2">
      <c r="A355" s="1006"/>
      <c r="B355" s="1107"/>
      <c r="C355" s="271" t="s">
        <v>268</v>
      </c>
      <c r="D355" s="1007"/>
      <c r="E355" s="1008" t="s">
        <v>78</v>
      </c>
    </row>
    <row r="356" spans="1:5" ht="60" outlineLevel="1" x14ac:dyDescent="0.2">
      <c r="A356" s="1006"/>
      <c r="B356" s="1107"/>
      <c r="C356" s="271" t="s">
        <v>282</v>
      </c>
      <c r="D356" s="1007"/>
      <c r="E356" s="1008" t="s">
        <v>78</v>
      </c>
    </row>
    <row r="357" spans="1:5" ht="24" outlineLevel="1" x14ac:dyDescent="0.2">
      <c r="A357" s="1006"/>
      <c r="B357" s="1107"/>
      <c r="C357" s="271" t="s">
        <v>283</v>
      </c>
      <c r="D357" s="1007"/>
      <c r="E357" s="1008" t="s">
        <v>78</v>
      </c>
    </row>
    <row r="358" spans="1:5" ht="36" outlineLevel="1" x14ac:dyDescent="0.2">
      <c r="A358" s="1006"/>
      <c r="B358" s="1107"/>
      <c r="C358" s="271" t="s">
        <v>284</v>
      </c>
      <c r="D358" s="1007"/>
      <c r="E358" s="1008" t="s">
        <v>78</v>
      </c>
    </row>
    <row r="359" spans="1:5" ht="48" outlineLevel="1" x14ac:dyDescent="0.2">
      <c r="A359" s="1006"/>
      <c r="B359" s="1107"/>
      <c r="C359" s="271" t="s">
        <v>285</v>
      </c>
      <c r="D359" s="1007"/>
      <c r="E359" s="1008" t="s">
        <v>78</v>
      </c>
    </row>
    <row r="360" spans="1:5" outlineLevel="1" x14ac:dyDescent="0.2">
      <c r="A360" s="1006"/>
      <c r="B360" s="1107"/>
      <c r="C360" s="271" t="s">
        <v>269</v>
      </c>
      <c r="D360" s="1007"/>
      <c r="E360" s="1008" t="s">
        <v>78</v>
      </c>
    </row>
    <row r="361" spans="1:5" ht="48" outlineLevel="1" x14ac:dyDescent="0.2">
      <c r="A361" s="1006"/>
      <c r="B361" s="1107"/>
      <c r="C361" s="271" t="s">
        <v>931</v>
      </c>
      <c r="D361" s="1007"/>
      <c r="E361" s="1008" t="s">
        <v>78</v>
      </c>
    </row>
    <row r="362" spans="1:5" outlineLevel="1" x14ac:dyDescent="0.2">
      <c r="A362" s="1006"/>
      <c r="B362" s="1108"/>
      <c r="C362" s="271" t="s">
        <v>286</v>
      </c>
      <c r="D362" s="1007"/>
      <c r="E362" s="1008"/>
    </row>
    <row r="363" spans="1:5" ht="38.25" x14ac:dyDescent="0.2">
      <c r="A363" s="1003">
        <v>1.39</v>
      </c>
      <c r="B363" s="1099" t="s">
        <v>310</v>
      </c>
      <c r="C363" s="270" t="s">
        <v>281</v>
      </c>
      <c r="D363" s="1004" t="s">
        <v>1143</v>
      </c>
      <c r="E363" s="1005" t="s">
        <v>1144</v>
      </c>
    </row>
    <row r="364" spans="1:5" ht="84" outlineLevel="1" x14ac:dyDescent="0.2">
      <c r="A364" s="1006"/>
      <c r="B364" s="1107"/>
      <c r="C364" s="271" t="s">
        <v>268</v>
      </c>
      <c r="D364" s="1007"/>
      <c r="E364" s="1008" t="s">
        <v>78</v>
      </c>
    </row>
    <row r="365" spans="1:5" ht="60" outlineLevel="1" x14ac:dyDescent="0.2">
      <c r="A365" s="1006"/>
      <c r="B365" s="1107"/>
      <c r="C365" s="271" t="s">
        <v>282</v>
      </c>
      <c r="D365" s="1007"/>
      <c r="E365" s="1008" t="s">
        <v>78</v>
      </c>
    </row>
    <row r="366" spans="1:5" ht="24" outlineLevel="1" x14ac:dyDescent="0.2">
      <c r="A366" s="1006"/>
      <c r="B366" s="1107"/>
      <c r="C366" s="271" t="s">
        <v>283</v>
      </c>
      <c r="D366" s="1007"/>
      <c r="E366" s="1008" t="s">
        <v>78</v>
      </c>
    </row>
    <row r="367" spans="1:5" ht="36" outlineLevel="1" x14ac:dyDescent="0.2">
      <c r="A367" s="1006"/>
      <c r="B367" s="1107"/>
      <c r="C367" s="271" t="s">
        <v>284</v>
      </c>
      <c r="D367" s="1007"/>
      <c r="E367" s="1008" t="s">
        <v>78</v>
      </c>
    </row>
    <row r="368" spans="1:5" ht="48" outlineLevel="1" x14ac:dyDescent="0.2">
      <c r="A368" s="1006"/>
      <c r="B368" s="1107"/>
      <c r="C368" s="271" t="s">
        <v>285</v>
      </c>
      <c r="D368" s="1007"/>
      <c r="E368" s="1008" t="s">
        <v>78</v>
      </c>
    </row>
    <row r="369" spans="1:5" outlineLevel="1" x14ac:dyDescent="0.2">
      <c r="A369" s="1006"/>
      <c r="B369" s="1107"/>
      <c r="C369" s="271" t="s">
        <v>269</v>
      </c>
      <c r="D369" s="1007"/>
      <c r="E369" s="1008" t="s">
        <v>78</v>
      </c>
    </row>
    <row r="370" spans="1:5" ht="48" outlineLevel="1" x14ac:dyDescent="0.2">
      <c r="A370" s="1006"/>
      <c r="B370" s="1107"/>
      <c r="C370" s="271" t="s">
        <v>931</v>
      </c>
      <c r="D370" s="1007"/>
      <c r="E370" s="1008" t="s">
        <v>78</v>
      </c>
    </row>
    <row r="371" spans="1:5" outlineLevel="1" x14ac:dyDescent="0.2">
      <c r="A371" s="1006"/>
      <c r="B371" s="1108"/>
      <c r="C371" s="271" t="s">
        <v>286</v>
      </c>
      <c r="D371" s="1007"/>
      <c r="E371" s="1008"/>
    </row>
    <row r="372" spans="1:5" ht="38.25" x14ac:dyDescent="0.2">
      <c r="A372" s="1003">
        <v>1.4</v>
      </c>
      <c r="B372" s="1099" t="s">
        <v>311</v>
      </c>
      <c r="C372" s="270" t="s">
        <v>281</v>
      </c>
      <c r="D372" s="1004" t="s">
        <v>1143</v>
      </c>
      <c r="E372" s="1005" t="s">
        <v>1144</v>
      </c>
    </row>
    <row r="373" spans="1:5" ht="84" outlineLevel="1" x14ac:dyDescent="0.2">
      <c r="A373" s="1006"/>
      <c r="B373" s="1107"/>
      <c r="C373" s="271" t="s">
        <v>268</v>
      </c>
      <c r="D373" s="1007"/>
      <c r="E373" s="1008" t="s">
        <v>78</v>
      </c>
    </row>
    <row r="374" spans="1:5" ht="60" outlineLevel="1" x14ac:dyDescent="0.2">
      <c r="A374" s="1006"/>
      <c r="B374" s="1107"/>
      <c r="C374" s="271" t="s">
        <v>282</v>
      </c>
      <c r="D374" s="1007"/>
      <c r="E374" s="1008" t="s">
        <v>78</v>
      </c>
    </row>
    <row r="375" spans="1:5" ht="24" outlineLevel="1" x14ac:dyDescent="0.2">
      <c r="A375" s="1006"/>
      <c r="B375" s="1107"/>
      <c r="C375" s="271" t="s">
        <v>283</v>
      </c>
      <c r="D375" s="1007"/>
      <c r="E375" s="1008" t="s">
        <v>78</v>
      </c>
    </row>
    <row r="376" spans="1:5" ht="36" outlineLevel="1" x14ac:dyDescent="0.2">
      <c r="A376" s="1006"/>
      <c r="B376" s="1107"/>
      <c r="C376" s="271" t="s">
        <v>284</v>
      </c>
      <c r="D376" s="1007"/>
      <c r="E376" s="1008" t="s">
        <v>78</v>
      </c>
    </row>
    <row r="377" spans="1:5" ht="48" outlineLevel="1" x14ac:dyDescent="0.2">
      <c r="A377" s="1006"/>
      <c r="B377" s="1107"/>
      <c r="C377" s="271" t="s">
        <v>285</v>
      </c>
      <c r="D377" s="1007"/>
      <c r="E377" s="1008" t="s">
        <v>78</v>
      </c>
    </row>
    <row r="378" spans="1:5" outlineLevel="1" x14ac:dyDescent="0.2">
      <c r="A378" s="1006"/>
      <c r="B378" s="1107"/>
      <c r="C378" s="271" t="s">
        <v>269</v>
      </c>
      <c r="D378" s="1007"/>
      <c r="E378" s="1008" t="s">
        <v>78</v>
      </c>
    </row>
    <row r="379" spans="1:5" ht="48" outlineLevel="1" x14ac:dyDescent="0.2">
      <c r="A379" s="1006"/>
      <c r="B379" s="1107"/>
      <c r="C379" s="271" t="s">
        <v>931</v>
      </c>
      <c r="D379" s="1007"/>
      <c r="E379" s="1008" t="s">
        <v>78</v>
      </c>
    </row>
    <row r="380" spans="1:5" outlineLevel="1" x14ac:dyDescent="0.2">
      <c r="A380" s="1006"/>
      <c r="B380" s="1108"/>
      <c r="C380" s="271" t="s">
        <v>286</v>
      </c>
      <c r="D380" s="1007"/>
      <c r="E380" s="1008"/>
    </row>
    <row r="381" spans="1:5" ht="38.25" x14ac:dyDescent="0.2">
      <c r="A381" s="1003">
        <v>1.41</v>
      </c>
      <c r="B381" s="1099" t="s">
        <v>312</v>
      </c>
      <c r="C381" s="270" t="s">
        <v>281</v>
      </c>
      <c r="D381" s="1004" t="s">
        <v>1143</v>
      </c>
      <c r="E381" s="1005" t="s">
        <v>1144</v>
      </c>
    </row>
    <row r="382" spans="1:5" ht="84" outlineLevel="1" x14ac:dyDescent="0.2">
      <c r="A382" s="1006"/>
      <c r="B382" s="1107"/>
      <c r="C382" s="271" t="s">
        <v>268</v>
      </c>
      <c r="D382" s="1007"/>
      <c r="E382" s="1008" t="s">
        <v>78</v>
      </c>
    </row>
    <row r="383" spans="1:5" ht="60" outlineLevel="1" x14ac:dyDescent="0.2">
      <c r="A383" s="1006"/>
      <c r="B383" s="1107"/>
      <c r="C383" s="271" t="s">
        <v>282</v>
      </c>
      <c r="D383" s="1007"/>
      <c r="E383" s="1008" t="s">
        <v>78</v>
      </c>
    </row>
    <row r="384" spans="1:5" ht="24" outlineLevel="1" x14ac:dyDescent="0.2">
      <c r="A384" s="1006"/>
      <c r="B384" s="1107"/>
      <c r="C384" s="271" t="s">
        <v>283</v>
      </c>
      <c r="D384" s="1007"/>
      <c r="E384" s="1008" t="s">
        <v>78</v>
      </c>
    </row>
    <row r="385" spans="1:5" ht="36" outlineLevel="1" x14ac:dyDescent="0.2">
      <c r="A385" s="1006"/>
      <c r="B385" s="1107"/>
      <c r="C385" s="271" t="s">
        <v>284</v>
      </c>
      <c r="D385" s="1007"/>
      <c r="E385" s="1008" t="s">
        <v>78</v>
      </c>
    </row>
    <row r="386" spans="1:5" ht="48" outlineLevel="1" x14ac:dyDescent="0.2">
      <c r="A386" s="1006"/>
      <c r="B386" s="1107"/>
      <c r="C386" s="271" t="s">
        <v>285</v>
      </c>
      <c r="D386" s="1007"/>
      <c r="E386" s="1008" t="s">
        <v>78</v>
      </c>
    </row>
    <row r="387" spans="1:5" outlineLevel="1" x14ac:dyDescent="0.2">
      <c r="A387" s="1006"/>
      <c r="B387" s="1107"/>
      <c r="C387" s="271" t="s">
        <v>269</v>
      </c>
      <c r="D387" s="1007"/>
      <c r="E387" s="1008" t="s">
        <v>78</v>
      </c>
    </row>
    <row r="388" spans="1:5" ht="48" outlineLevel="1" x14ac:dyDescent="0.2">
      <c r="A388" s="1006"/>
      <c r="B388" s="1107"/>
      <c r="C388" s="271" t="s">
        <v>931</v>
      </c>
      <c r="D388" s="1007"/>
      <c r="E388" s="1008" t="s">
        <v>78</v>
      </c>
    </row>
    <row r="389" spans="1:5" outlineLevel="1" x14ac:dyDescent="0.2">
      <c r="A389" s="1006"/>
      <c r="B389" s="1108"/>
      <c r="C389" s="271" t="s">
        <v>286</v>
      </c>
      <c r="D389" s="1007"/>
      <c r="E389" s="1008"/>
    </row>
    <row r="390" spans="1:5" ht="38.25" x14ac:dyDescent="0.2">
      <c r="A390" s="1003">
        <v>1.42</v>
      </c>
      <c r="B390" s="1099" t="s">
        <v>313</v>
      </c>
      <c r="C390" s="270" t="s">
        <v>281</v>
      </c>
      <c r="D390" s="1004" t="s">
        <v>1143</v>
      </c>
      <c r="E390" s="1005" t="s">
        <v>1144</v>
      </c>
    </row>
    <row r="391" spans="1:5" ht="84" outlineLevel="1" x14ac:dyDescent="0.2">
      <c r="A391" s="1006"/>
      <c r="B391" s="1107"/>
      <c r="C391" s="271" t="s">
        <v>268</v>
      </c>
      <c r="D391" s="1007"/>
      <c r="E391" s="1008" t="s">
        <v>78</v>
      </c>
    </row>
    <row r="392" spans="1:5" ht="60" outlineLevel="1" x14ac:dyDescent="0.2">
      <c r="A392" s="1006"/>
      <c r="B392" s="1107"/>
      <c r="C392" s="271" t="s">
        <v>282</v>
      </c>
      <c r="D392" s="1007"/>
      <c r="E392" s="1008" t="s">
        <v>78</v>
      </c>
    </row>
    <row r="393" spans="1:5" ht="24" outlineLevel="1" x14ac:dyDescent="0.2">
      <c r="A393" s="1006"/>
      <c r="B393" s="1107"/>
      <c r="C393" s="271" t="s">
        <v>283</v>
      </c>
      <c r="D393" s="1007"/>
      <c r="E393" s="1008" t="s">
        <v>78</v>
      </c>
    </row>
    <row r="394" spans="1:5" ht="36" outlineLevel="1" x14ac:dyDescent="0.2">
      <c r="A394" s="1006"/>
      <c r="B394" s="1107"/>
      <c r="C394" s="271" t="s">
        <v>284</v>
      </c>
      <c r="D394" s="1007"/>
      <c r="E394" s="1008" t="s">
        <v>78</v>
      </c>
    </row>
    <row r="395" spans="1:5" ht="48" outlineLevel="1" x14ac:dyDescent="0.2">
      <c r="A395" s="1006"/>
      <c r="B395" s="1107"/>
      <c r="C395" s="271" t="s">
        <v>285</v>
      </c>
      <c r="D395" s="1007"/>
      <c r="E395" s="1008" t="s">
        <v>78</v>
      </c>
    </row>
    <row r="396" spans="1:5" outlineLevel="1" x14ac:dyDescent="0.2">
      <c r="A396" s="1006"/>
      <c r="B396" s="1107"/>
      <c r="C396" s="271" t="s">
        <v>269</v>
      </c>
      <c r="D396" s="1007"/>
      <c r="E396" s="1008" t="s">
        <v>78</v>
      </c>
    </row>
    <row r="397" spans="1:5" ht="48" outlineLevel="1" x14ac:dyDescent="0.2">
      <c r="A397" s="1006"/>
      <c r="B397" s="1107"/>
      <c r="C397" s="271" t="s">
        <v>931</v>
      </c>
      <c r="D397" s="1007"/>
      <c r="E397" s="1008" t="s">
        <v>78</v>
      </c>
    </row>
    <row r="398" spans="1:5" outlineLevel="1" x14ac:dyDescent="0.2">
      <c r="A398" s="1006"/>
      <c r="B398" s="1108"/>
      <c r="C398" s="271" t="s">
        <v>286</v>
      </c>
      <c r="D398" s="1007"/>
      <c r="E398" s="1008"/>
    </row>
    <row r="399" spans="1:5" ht="38.25" x14ac:dyDescent="0.2">
      <c r="A399" s="1003">
        <v>1.43</v>
      </c>
      <c r="B399" s="1099" t="s">
        <v>314</v>
      </c>
      <c r="C399" s="270" t="s">
        <v>281</v>
      </c>
      <c r="D399" s="1004" t="s">
        <v>1143</v>
      </c>
      <c r="E399" s="1005" t="s">
        <v>1144</v>
      </c>
    </row>
    <row r="400" spans="1:5" ht="84" outlineLevel="1" x14ac:dyDescent="0.2">
      <c r="A400" s="1006"/>
      <c r="B400" s="1107"/>
      <c r="C400" s="271" t="s">
        <v>268</v>
      </c>
      <c r="D400" s="1007"/>
      <c r="E400" s="1008" t="s">
        <v>78</v>
      </c>
    </row>
    <row r="401" spans="1:5" ht="60" outlineLevel="1" x14ac:dyDescent="0.2">
      <c r="A401" s="1006"/>
      <c r="B401" s="1107"/>
      <c r="C401" s="271" t="s">
        <v>282</v>
      </c>
      <c r="D401" s="1007"/>
      <c r="E401" s="1008" t="s">
        <v>78</v>
      </c>
    </row>
    <row r="402" spans="1:5" ht="24" outlineLevel="1" x14ac:dyDescent="0.2">
      <c r="A402" s="1006"/>
      <c r="B402" s="1107"/>
      <c r="C402" s="271" t="s">
        <v>283</v>
      </c>
      <c r="D402" s="1007"/>
      <c r="E402" s="1008" t="s">
        <v>78</v>
      </c>
    </row>
    <row r="403" spans="1:5" ht="36" outlineLevel="1" x14ac:dyDescent="0.2">
      <c r="A403" s="1006"/>
      <c r="B403" s="1107"/>
      <c r="C403" s="271" t="s">
        <v>284</v>
      </c>
      <c r="D403" s="1007"/>
      <c r="E403" s="1008" t="s">
        <v>78</v>
      </c>
    </row>
    <row r="404" spans="1:5" ht="48" outlineLevel="1" x14ac:dyDescent="0.2">
      <c r="A404" s="1006"/>
      <c r="B404" s="1107"/>
      <c r="C404" s="271" t="s">
        <v>285</v>
      </c>
      <c r="D404" s="1007"/>
      <c r="E404" s="1008" t="s">
        <v>78</v>
      </c>
    </row>
    <row r="405" spans="1:5" outlineLevel="1" x14ac:dyDescent="0.2">
      <c r="A405" s="1006"/>
      <c r="B405" s="1107"/>
      <c r="C405" s="271" t="s">
        <v>269</v>
      </c>
      <c r="D405" s="1007"/>
      <c r="E405" s="1008" t="s">
        <v>78</v>
      </c>
    </row>
    <row r="406" spans="1:5" ht="48" outlineLevel="1" x14ac:dyDescent="0.2">
      <c r="A406" s="1006"/>
      <c r="B406" s="1107"/>
      <c r="C406" s="271" t="s">
        <v>931</v>
      </c>
      <c r="D406" s="1007"/>
      <c r="E406" s="1008" t="s">
        <v>78</v>
      </c>
    </row>
    <row r="407" spans="1:5" outlineLevel="1" x14ac:dyDescent="0.2">
      <c r="A407" s="1006"/>
      <c r="B407" s="1108"/>
      <c r="C407" s="271" t="s">
        <v>286</v>
      </c>
      <c r="D407" s="1007"/>
      <c r="E407" s="1008"/>
    </row>
    <row r="408" spans="1:5" ht="38.25" x14ac:dyDescent="0.2">
      <c r="A408" s="1003">
        <v>1.44</v>
      </c>
      <c r="B408" s="1099" t="s">
        <v>315</v>
      </c>
      <c r="C408" s="270" t="s">
        <v>281</v>
      </c>
      <c r="D408" s="1004" t="s">
        <v>1143</v>
      </c>
      <c r="E408" s="1005" t="s">
        <v>1144</v>
      </c>
    </row>
    <row r="409" spans="1:5" ht="84" outlineLevel="1" x14ac:dyDescent="0.2">
      <c r="A409" s="1006"/>
      <c r="B409" s="1107"/>
      <c r="C409" s="271" t="s">
        <v>268</v>
      </c>
      <c r="D409" s="1007"/>
      <c r="E409" s="1008" t="s">
        <v>78</v>
      </c>
    </row>
    <row r="410" spans="1:5" ht="60" outlineLevel="1" x14ac:dyDescent="0.2">
      <c r="A410" s="1006"/>
      <c r="B410" s="1107"/>
      <c r="C410" s="271" t="s">
        <v>282</v>
      </c>
      <c r="D410" s="1007"/>
      <c r="E410" s="1008" t="s">
        <v>78</v>
      </c>
    </row>
    <row r="411" spans="1:5" ht="24" outlineLevel="1" x14ac:dyDescent="0.2">
      <c r="A411" s="1006"/>
      <c r="B411" s="1107"/>
      <c r="C411" s="271" t="s">
        <v>283</v>
      </c>
      <c r="D411" s="1007"/>
      <c r="E411" s="1008" t="s">
        <v>78</v>
      </c>
    </row>
    <row r="412" spans="1:5" ht="36" outlineLevel="1" x14ac:dyDescent="0.2">
      <c r="A412" s="1006"/>
      <c r="B412" s="1107"/>
      <c r="C412" s="271" t="s">
        <v>284</v>
      </c>
      <c r="D412" s="1007"/>
      <c r="E412" s="1008" t="s">
        <v>78</v>
      </c>
    </row>
    <row r="413" spans="1:5" ht="48" outlineLevel="1" x14ac:dyDescent="0.2">
      <c r="A413" s="1006"/>
      <c r="B413" s="1107"/>
      <c r="C413" s="271" t="s">
        <v>285</v>
      </c>
      <c r="D413" s="1007"/>
      <c r="E413" s="1008" t="s">
        <v>78</v>
      </c>
    </row>
    <row r="414" spans="1:5" outlineLevel="1" x14ac:dyDescent="0.2">
      <c r="A414" s="1006"/>
      <c r="B414" s="1107"/>
      <c r="C414" s="271" t="s">
        <v>269</v>
      </c>
      <c r="D414" s="1007"/>
      <c r="E414" s="1008" t="s">
        <v>78</v>
      </c>
    </row>
    <row r="415" spans="1:5" ht="48" outlineLevel="1" x14ac:dyDescent="0.2">
      <c r="A415" s="1006"/>
      <c r="B415" s="1107"/>
      <c r="C415" s="271" t="s">
        <v>931</v>
      </c>
      <c r="D415" s="1007"/>
      <c r="E415" s="1008" t="s">
        <v>78</v>
      </c>
    </row>
    <row r="416" spans="1:5" outlineLevel="1" x14ac:dyDescent="0.2">
      <c r="A416" s="1006"/>
      <c r="B416" s="1108"/>
      <c r="C416" s="271" t="s">
        <v>286</v>
      </c>
      <c r="D416" s="1007"/>
      <c r="E416" s="1008"/>
    </row>
    <row r="417" spans="1:5" ht="38.25" x14ac:dyDescent="0.2">
      <c r="A417" s="1003">
        <v>1.45</v>
      </c>
      <c r="B417" s="1099" t="s">
        <v>316</v>
      </c>
      <c r="C417" s="270" t="s">
        <v>281</v>
      </c>
      <c r="D417" s="1004" t="s">
        <v>1143</v>
      </c>
      <c r="E417" s="1005" t="s">
        <v>1144</v>
      </c>
    </row>
    <row r="418" spans="1:5" ht="84" outlineLevel="1" x14ac:dyDescent="0.2">
      <c r="A418" s="1006"/>
      <c r="B418" s="1107"/>
      <c r="C418" s="271" t="s">
        <v>268</v>
      </c>
      <c r="D418" s="1007"/>
      <c r="E418" s="1008" t="s">
        <v>78</v>
      </c>
    </row>
    <row r="419" spans="1:5" ht="60" outlineLevel="1" x14ac:dyDescent="0.2">
      <c r="A419" s="1006"/>
      <c r="B419" s="1107"/>
      <c r="C419" s="271" t="s">
        <v>282</v>
      </c>
      <c r="D419" s="1007"/>
      <c r="E419" s="1008" t="s">
        <v>78</v>
      </c>
    </row>
    <row r="420" spans="1:5" ht="24" outlineLevel="1" x14ac:dyDescent="0.2">
      <c r="A420" s="1006"/>
      <c r="B420" s="1107"/>
      <c r="C420" s="271" t="s">
        <v>283</v>
      </c>
      <c r="D420" s="1007"/>
      <c r="E420" s="1008" t="s">
        <v>78</v>
      </c>
    </row>
    <row r="421" spans="1:5" ht="36" outlineLevel="1" x14ac:dyDescent="0.2">
      <c r="A421" s="1006"/>
      <c r="B421" s="1107"/>
      <c r="C421" s="271" t="s">
        <v>284</v>
      </c>
      <c r="D421" s="1007"/>
      <c r="E421" s="1008" t="s">
        <v>78</v>
      </c>
    </row>
    <row r="422" spans="1:5" ht="48" outlineLevel="1" x14ac:dyDescent="0.2">
      <c r="A422" s="1006"/>
      <c r="B422" s="1107"/>
      <c r="C422" s="271" t="s">
        <v>285</v>
      </c>
      <c r="D422" s="1007"/>
      <c r="E422" s="1008" t="s">
        <v>78</v>
      </c>
    </row>
    <row r="423" spans="1:5" outlineLevel="1" x14ac:dyDescent="0.2">
      <c r="A423" s="1006"/>
      <c r="B423" s="1107"/>
      <c r="C423" s="271" t="s">
        <v>269</v>
      </c>
      <c r="D423" s="1007"/>
      <c r="E423" s="1008" t="s">
        <v>78</v>
      </c>
    </row>
    <row r="424" spans="1:5" ht="48" outlineLevel="1" x14ac:dyDescent="0.2">
      <c r="A424" s="1006"/>
      <c r="B424" s="1107"/>
      <c r="C424" s="271" t="s">
        <v>931</v>
      </c>
      <c r="D424" s="1007"/>
      <c r="E424" s="1008" t="s">
        <v>78</v>
      </c>
    </row>
    <row r="425" spans="1:5" outlineLevel="1" x14ac:dyDescent="0.2">
      <c r="A425" s="1006"/>
      <c r="B425" s="1108"/>
      <c r="C425" s="271" t="s">
        <v>286</v>
      </c>
      <c r="D425" s="1007"/>
      <c r="E425" s="1008"/>
    </row>
    <row r="426" spans="1:5" ht="38.25" x14ac:dyDescent="0.2">
      <c r="A426" s="1003">
        <v>1.46</v>
      </c>
      <c r="B426" s="1099" t="s">
        <v>371</v>
      </c>
      <c r="C426" s="270" t="s">
        <v>281</v>
      </c>
      <c r="D426" s="1004" t="s">
        <v>1143</v>
      </c>
      <c r="E426" s="1005" t="s">
        <v>1144</v>
      </c>
    </row>
    <row r="427" spans="1:5" ht="84" outlineLevel="1" x14ac:dyDescent="0.2">
      <c r="A427" s="1006"/>
      <c r="B427" s="1107"/>
      <c r="C427" s="271" t="s">
        <v>268</v>
      </c>
      <c r="D427" s="1007"/>
      <c r="E427" s="1008" t="s">
        <v>78</v>
      </c>
    </row>
    <row r="428" spans="1:5" ht="60" outlineLevel="1" x14ac:dyDescent="0.2">
      <c r="A428" s="1006"/>
      <c r="B428" s="1107"/>
      <c r="C428" s="271" t="s">
        <v>282</v>
      </c>
      <c r="D428" s="1007"/>
      <c r="E428" s="1008" t="s">
        <v>78</v>
      </c>
    </row>
    <row r="429" spans="1:5" ht="24" outlineLevel="1" x14ac:dyDescent="0.2">
      <c r="A429" s="1006"/>
      <c r="B429" s="1107"/>
      <c r="C429" s="271" t="s">
        <v>283</v>
      </c>
      <c r="D429" s="1007"/>
      <c r="E429" s="1008" t="s">
        <v>78</v>
      </c>
    </row>
    <row r="430" spans="1:5" ht="36" outlineLevel="1" x14ac:dyDescent="0.2">
      <c r="A430" s="1006"/>
      <c r="B430" s="1107"/>
      <c r="C430" s="271" t="s">
        <v>284</v>
      </c>
      <c r="D430" s="1007"/>
      <c r="E430" s="1008" t="s">
        <v>78</v>
      </c>
    </row>
    <row r="431" spans="1:5" ht="48" outlineLevel="1" x14ac:dyDescent="0.2">
      <c r="A431" s="1006"/>
      <c r="B431" s="1107"/>
      <c r="C431" s="271" t="s">
        <v>285</v>
      </c>
      <c r="D431" s="1007"/>
      <c r="E431" s="1008" t="s">
        <v>78</v>
      </c>
    </row>
    <row r="432" spans="1:5" outlineLevel="1" x14ac:dyDescent="0.2">
      <c r="A432" s="1006"/>
      <c r="B432" s="1107"/>
      <c r="C432" s="271" t="s">
        <v>269</v>
      </c>
      <c r="D432" s="1007"/>
      <c r="E432" s="1008" t="s">
        <v>78</v>
      </c>
    </row>
    <row r="433" spans="1:5" ht="48" outlineLevel="1" x14ac:dyDescent="0.2">
      <c r="A433" s="1006"/>
      <c r="B433" s="1107"/>
      <c r="C433" s="271" t="s">
        <v>931</v>
      </c>
      <c r="D433" s="1007"/>
      <c r="E433" s="1008" t="s">
        <v>78</v>
      </c>
    </row>
    <row r="434" spans="1:5" outlineLevel="1" x14ac:dyDescent="0.2">
      <c r="A434" s="1006"/>
      <c r="B434" s="1108"/>
      <c r="C434" s="271" t="s">
        <v>286</v>
      </c>
      <c r="D434" s="1007"/>
      <c r="E434" s="1008"/>
    </row>
    <row r="435" spans="1:5" ht="38.25" x14ac:dyDescent="0.2">
      <c r="A435" s="1003">
        <v>1.47</v>
      </c>
      <c r="B435" s="1099" t="s">
        <v>372</v>
      </c>
      <c r="C435" s="270" t="s">
        <v>281</v>
      </c>
      <c r="D435" s="1004" t="s">
        <v>1143</v>
      </c>
      <c r="E435" s="1005" t="s">
        <v>1144</v>
      </c>
    </row>
    <row r="436" spans="1:5" ht="84" outlineLevel="1" x14ac:dyDescent="0.2">
      <c r="A436" s="1006"/>
      <c r="B436" s="1107"/>
      <c r="C436" s="271" t="s">
        <v>268</v>
      </c>
      <c r="D436" s="1007"/>
      <c r="E436" s="1008" t="s">
        <v>78</v>
      </c>
    </row>
    <row r="437" spans="1:5" ht="60" outlineLevel="1" x14ac:dyDescent="0.2">
      <c r="A437" s="1006"/>
      <c r="B437" s="1107"/>
      <c r="C437" s="271" t="s">
        <v>282</v>
      </c>
      <c r="D437" s="1007"/>
      <c r="E437" s="1008" t="s">
        <v>78</v>
      </c>
    </row>
    <row r="438" spans="1:5" ht="24" outlineLevel="1" x14ac:dyDescent="0.2">
      <c r="A438" s="1006"/>
      <c r="B438" s="1107"/>
      <c r="C438" s="271" t="s">
        <v>283</v>
      </c>
      <c r="D438" s="1007"/>
      <c r="E438" s="1008" t="s">
        <v>78</v>
      </c>
    </row>
    <row r="439" spans="1:5" ht="36" outlineLevel="1" x14ac:dyDescent="0.2">
      <c r="A439" s="1006"/>
      <c r="B439" s="1107"/>
      <c r="C439" s="271" t="s">
        <v>284</v>
      </c>
      <c r="D439" s="1007"/>
      <c r="E439" s="1008" t="s">
        <v>78</v>
      </c>
    </row>
    <row r="440" spans="1:5" ht="48" outlineLevel="1" x14ac:dyDescent="0.2">
      <c r="A440" s="1006"/>
      <c r="B440" s="1107"/>
      <c r="C440" s="271" t="s">
        <v>285</v>
      </c>
      <c r="D440" s="1007"/>
      <c r="E440" s="1008" t="s">
        <v>78</v>
      </c>
    </row>
    <row r="441" spans="1:5" outlineLevel="1" x14ac:dyDescent="0.2">
      <c r="A441" s="1006"/>
      <c r="B441" s="1107"/>
      <c r="C441" s="271" t="s">
        <v>269</v>
      </c>
      <c r="D441" s="1007"/>
      <c r="E441" s="1008" t="s">
        <v>78</v>
      </c>
    </row>
    <row r="442" spans="1:5" ht="48" outlineLevel="1" x14ac:dyDescent="0.2">
      <c r="A442" s="1006"/>
      <c r="B442" s="1107"/>
      <c r="C442" s="271" t="s">
        <v>931</v>
      </c>
      <c r="D442" s="1007"/>
      <c r="E442" s="1008" t="s">
        <v>78</v>
      </c>
    </row>
    <row r="443" spans="1:5" outlineLevel="1" x14ac:dyDescent="0.2">
      <c r="A443" s="1006"/>
      <c r="B443" s="1108"/>
      <c r="C443" s="271" t="s">
        <v>286</v>
      </c>
      <c r="D443" s="1007"/>
      <c r="E443" s="1008"/>
    </row>
    <row r="444" spans="1:5" ht="38.25" x14ac:dyDescent="0.2">
      <c r="A444" s="1003">
        <v>1.48</v>
      </c>
      <c r="B444" s="1099" t="s">
        <v>373</v>
      </c>
      <c r="C444" s="270" t="s">
        <v>281</v>
      </c>
      <c r="D444" s="1004" t="s">
        <v>1143</v>
      </c>
      <c r="E444" s="1005" t="s">
        <v>1144</v>
      </c>
    </row>
    <row r="445" spans="1:5" ht="84" outlineLevel="1" x14ac:dyDescent="0.2">
      <c r="A445" s="1006"/>
      <c r="B445" s="1107"/>
      <c r="C445" s="271" t="s">
        <v>268</v>
      </c>
      <c r="D445" s="1007"/>
      <c r="E445" s="1008" t="s">
        <v>78</v>
      </c>
    </row>
    <row r="446" spans="1:5" ht="60" outlineLevel="1" x14ac:dyDescent="0.2">
      <c r="A446" s="1006"/>
      <c r="B446" s="1107"/>
      <c r="C446" s="271" t="s">
        <v>282</v>
      </c>
      <c r="D446" s="1007"/>
      <c r="E446" s="1008" t="s">
        <v>78</v>
      </c>
    </row>
    <row r="447" spans="1:5" ht="24" outlineLevel="1" x14ac:dyDescent="0.2">
      <c r="A447" s="1006"/>
      <c r="B447" s="1107"/>
      <c r="C447" s="271" t="s">
        <v>283</v>
      </c>
      <c r="D447" s="1007"/>
      <c r="E447" s="1008" t="s">
        <v>78</v>
      </c>
    </row>
    <row r="448" spans="1:5" ht="36" outlineLevel="1" x14ac:dyDescent="0.2">
      <c r="A448" s="1006"/>
      <c r="B448" s="1107"/>
      <c r="C448" s="271" t="s">
        <v>284</v>
      </c>
      <c r="D448" s="1007"/>
      <c r="E448" s="1008" t="s">
        <v>78</v>
      </c>
    </row>
    <row r="449" spans="1:5" ht="48" outlineLevel="1" x14ac:dyDescent="0.2">
      <c r="A449" s="1006"/>
      <c r="B449" s="1107"/>
      <c r="C449" s="271" t="s">
        <v>285</v>
      </c>
      <c r="D449" s="1007"/>
      <c r="E449" s="1008" t="s">
        <v>78</v>
      </c>
    </row>
    <row r="450" spans="1:5" outlineLevel="1" x14ac:dyDescent="0.2">
      <c r="A450" s="1006"/>
      <c r="B450" s="1107"/>
      <c r="C450" s="271" t="s">
        <v>269</v>
      </c>
      <c r="D450" s="1007"/>
      <c r="E450" s="1008" t="s">
        <v>78</v>
      </c>
    </row>
    <row r="451" spans="1:5" ht="48" outlineLevel="1" x14ac:dyDescent="0.2">
      <c r="A451" s="1006"/>
      <c r="B451" s="1107"/>
      <c r="C451" s="271" t="s">
        <v>931</v>
      </c>
      <c r="D451" s="1007"/>
      <c r="E451" s="1008" t="s">
        <v>78</v>
      </c>
    </row>
    <row r="452" spans="1:5" outlineLevel="1" x14ac:dyDescent="0.2">
      <c r="A452" s="1006"/>
      <c r="B452" s="1108"/>
      <c r="C452" s="271" t="s">
        <v>286</v>
      </c>
      <c r="D452" s="1007"/>
      <c r="E452" s="1008"/>
    </row>
    <row r="453" spans="1:5" ht="38.25" x14ac:dyDescent="0.2">
      <c r="A453" s="1003">
        <v>1.49</v>
      </c>
      <c r="B453" s="1099" t="s">
        <v>374</v>
      </c>
      <c r="C453" s="270" t="s">
        <v>281</v>
      </c>
      <c r="D453" s="1004" t="s">
        <v>1143</v>
      </c>
      <c r="E453" s="1005" t="s">
        <v>1144</v>
      </c>
    </row>
    <row r="454" spans="1:5" ht="84" outlineLevel="1" x14ac:dyDescent="0.2">
      <c r="A454" s="1006"/>
      <c r="B454" s="1107"/>
      <c r="C454" s="271" t="s">
        <v>268</v>
      </c>
      <c r="D454" s="1007"/>
      <c r="E454" s="1008" t="s">
        <v>78</v>
      </c>
    </row>
    <row r="455" spans="1:5" ht="60" outlineLevel="1" x14ac:dyDescent="0.2">
      <c r="A455" s="1006"/>
      <c r="B455" s="1107"/>
      <c r="C455" s="271" t="s">
        <v>282</v>
      </c>
      <c r="D455" s="1007"/>
      <c r="E455" s="1008" t="s">
        <v>78</v>
      </c>
    </row>
    <row r="456" spans="1:5" ht="24" outlineLevel="1" x14ac:dyDescent="0.2">
      <c r="A456" s="1006"/>
      <c r="B456" s="1107"/>
      <c r="C456" s="271" t="s">
        <v>283</v>
      </c>
      <c r="D456" s="1007"/>
      <c r="E456" s="1008" t="s">
        <v>78</v>
      </c>
    </row>
    <row r="457" spans="1:5" ht="36" outlineLevel="1" x14ac:dyDescent="0.2">
      <c r="A457" s="1006"/>
      <c r="B457" s="1107"/>
      <c r="C457" s="271" t="s">
        <v>284</v>
      </c>
      <c r="D457" s="1007"/>
      <c r="E457" s="1008" t="s">
        <v>78</v>
      </c>
    </row>
    <row r="458" spans="1:5" ht="48" outlineLevel="1" x14ac:dyDescent="0.2">
      <c r="A458" s="1006"/>
      <c r="B458" s="1107"/>
      <c r="C458" s="271" t="s">
        <v>285</v>
      </c>
      <c r="D458" s="1007"/>
      <c r="E458" s="1008" t="s">
        <v>78</v>
      </c>
    </row>
    <row r="459" spans="1:5" outlineLevel="1" x14ac:dyDescent="0.2">
      <c r="A459" s="1006"/>
      <c r="B459" s="1107"/>
      <c r="C459" s="271" t="s">
        <v>269</v>
      </c>
      <c r="D459" s="1007"/>
      <c r="E459" s="1008" t="s">
        <v>78</v>
      </c>
    </row>
    <row r="460" spans="1:5" ht="48" outlineLevel="1" x14ac:dyDescent="0.2">
      <c r="A460" s="1006"/>
      <c r="B460" s="1107"/>
      <c r="C460" s="271" t="s">
        <v>931</v>
      </c>
      <c r="D460" s="1007"/>
      <c r="E460" s="1008" t="s">
        <v>78</v>
      </c>
    </row>
    <row r="461" spans="1:5" outlineLevel="1" x14ac:dyDescent="0.2">
      <c r="A461" s="1006"/>
      <c r="B461" s="1108"/>
      <c r="C461" s="271" t="s">
        <v>286</v>
      </c>
      <c r="D461" s="1007"/>
      <c r="E461" s="1008"/>
    </row>
    <row r="462" spans="1:5" ht="38.25" x14ac:dyDescent="0.2">
      <c r="A462" s="1003">
        <v>1.5</v>
      </c>
      <c r="B462" s="1099" t="s">
        <v>375</v>
      </c>
      <c r="C462" s="270" t="s">
        <v>281</v>
      </c>
      <c r="D462" s="1004" t="s">
        <v>1143</v>
      </c>
      <c r="E462" s="1005" t="s">
        <v>1144</v>
      </c>
    </row>
    <row r="463" spans="1:5" ht="84" outlineLevel="1" x14ac:dyDescent="0.2">
      <c r="A463" s="1006"/>
      <c r="B463" s="1107"/>
      <c r="C463" s="271" t="s">
        <v>268</v>
      </c>
      <c r="D463" s="1007"/>
      <c r="E463" s="1008" t="s">
        <v>78</v>
      </c>
    </row>
    <row r="464" spans="1:5" ht="60" outlineLevel="1" x14ac:dyDescent="0.2">
      <c r="A464" s="1006"/>
      <c r="B464" s="1107"/>
      <c r="C464" s="271" t="s">
        <v>282</v>
      </c>
      <c r="D464" s="1007"/>
      <c r="E464" s="1008" t="s">
        <v>78</v>
      </c>
    </row>
    <row r="465" spans="1:5" ht="24" outlineLevel="1" x14ac:dyDescent="0.2">
      <c r="A465" s="1006"/>
      <c r="B465" s="1107"/>
      <c r="C465" s="271" t="s">
        <v>283</v>
      </c>
      <c r="D465" s="1007"/>
      <c r="E465" s="1008" t="s">
        <v>78</v>
      </c>
    </row>
    <row r="466" spans="1:5" ht="36" outlineLevel="1" x14ac:dyDescent="0.2">
      <c r="A466" s="1006"/>
      <c r="B466" s="1107"/>
      <c r="C466" s="271" t="s">
        <v>284</v>
      </c>
      <c r="D466" s="1007"/>
      <c r="E466" s="1008" t="s">
        <v>78</v>
      </c>
    </row>
    <row r="467" spans="1:5" ht="48" outlineLevel="1" x14ac:dyDescent="0.2">
      <c r="A467" s="1006"/>
      <c r="B467" s="1107"/>
      <c r="C467" s="271" t="s">
        <v>285</v>
      </c>
      <c r="D467" s="1007"/>
      <c r="E467" s="1008" t="s">
        <v>78</v>
      </c>
    </row>
    <row r="468" spans="1:5" outlineLevel="1" x14ac:dyDescent="0.2">
      <c r="A468" s="1006"/>
      <c r="B468" s="1107"/>
      <c r="C468" s="271" t="s">
        <v>269</v>
      </c>
      <c r="D468" s="1007"/>
      <c r="E468" s="1008" t="s">
        <v>78</v>
      </c>
    </row>
    <row r="469" spans="1:5" ht="48" outlineLevel="1" x14ac:dyDescent="0.2">
      <c r="A469" s="1006"/>
      <c r="B469" s="1107"/>
      <c r="C469" s="271" t="s">
        <v>931</v>
      </c>
      <c r="D469" s="1007"/>
      <c r="E469" s="1008" t="s">
        <v>78</v>
      </c>
    </row>
    <row r="470" spans="1:5" outlineLevel="1" x14ac:dyDescent="0.2">
      <c r="A470" s="1006"/>
      <c r="B470" s="1108"/>
      <c r="C470" s="271" t="s">
        <v>286</v>
      </c>
      <c r="D470" s="1007"/>
      <c r="E470" s="1008"/>
    </row>
    <row r="471" spans="1:5" ht="38.25" x14ac:dyDescent="0.2">
      <c r="A471" s="1003">
        <v>1.51</v>
      </c>
      <c r="B471" s="1099" t="s">
        <v>376</v>
      </c>
      <c r="C471" s="270" t="s">
        <v>281</v>
      </c>
      <c r="D471" s="1004" t="s">
        <v>1143</v>
      </c>
      <c r="E471" s="1005" t="s">
        <v>1144</v>
      </c>
    </row>
    <row r="472" spans="1:5" ht="84" outlineLevel="1" x14ac:dyDescent="0.2">
      <c r="A472" s="1006"/>
      <c r="B472" s="1107"/>
      <c r="C472" s="271" t="s">
        <v>268</v>
      </c>
      <c r="D472" s="1007"/>
      <c r="E472" s="1008" t="s">
        <v>78</v>
      </c>
    </row>
    <row r="473" spans="1:5" ht="60" outlineLevel="1" x14ac:dyDescent="0.2">
      <c r="A473" s="1006"/>
      <c r="B473" s="1107"/>
      <c r="C473" s="271" t="s">
        <v>282</v>
      </c>
      <c r="D473" s="1007"/>
      <c r="E473" s="1008" t="s">
        <v>78</v>
      </c>
    </row>
    <row r="474" spans="1:5" ht="24" outlineLevel="1" x14ac:dyDescent="0.2">
      <c r="A474" s="1006"/>
      <c r="B474" s="1107"/>
      <c r="C474" s="271" t="s">
        <v>283</v>
      </c>
      <c r="D474" s="1007"/>
      <c r="E474" s="1008" t="s">
        <v>78</v>
      </c>
    </row>
    <row r="475" spans="1:5" ht="36" outlineLevel="1" x14ac:dyDescent="0.2">
      <c r="A475" s="1006"/>
      <c r="B475" s="1107"/>
      <c r="C475" s="271" t="s">
        <v>284</v>
      </c>
      <c r="D475" s="1007"/>
      <c r="E475" s="1008" t="s">
        <v>78</v>
      </c>
    </row>
    <row r="476" spans="1:5" ht="48" outlineLevel="1" x14ac:dyDescent="0.2">
      <c r="A476" s="1006"/>
      <c r="B476" s="1107"/>
      <c r="C476" s="271" t="s">
        <v>285</v>
      </c>
      <c r="D476" s="1007"/>
      <c r="E476" s="1008" t="s">
        <v>78</v>
      </c>
    </row>
    <row r="477" spans="1:5" outlineLevel="1" x14ac:dyDescent="0.2">
      <c r="A477" s="1006"/>
      <c r="B477" s="1107"/>
      <c r="C477" s="271" t="s">
        <v>269</v>
      </c>
      <c r="D477" s="1007"/>
      <c r="E477" s="1008" t="s">
        <v>78</v>
      </c>
    </row>
    <row r="478" spans="1:5" ht="48" outlineLevel="1" x14ac:dyDescent="0.2">
      <c r="A478" s="1006"/>
      <c r="B478" s="1107"/>
      <c r="C478" s="271" t="s">
        <v>931</v>
      </c>
      <c r="D478" s="1007"/>
      <c r="E478" s="1008" t="s">
        <v>78</v>
      </c>
    </row>
    <row r="479" spans="1:5" outlineLevel="1" x14ac:dyDescent="0.2">
      <c r="A479" s="1006"/>
      <c r="B479" s="1108"/>
      <c r="C479" s="271" t="s">
        <v>286</v>
      </c>
      <c r="D479" s="1007"/>
      <c r="E479" s="1008"/>
    </row>
    <row r="480" spans="1:5" ht="38.25" x14ac:dyDescent="0.2">
      <c r="A480" s="1003">
        <v>1.52</v>
      </c>
      <c r="B480" s="1099" t="s">
        <v>377</v>
      </c>
      <c r="C480" s="270" t="s">
        <v>281</v>
      </c>
      <c r="D480" s="1004" t="s">
        <v>1143</v>
      </c>
      <c r="E480" s="1005" t="s">
        <v>1144</v>
      </c>
    </row>
    <row r="481" spans="1:5" ht="84" outlineLevel="1" x14ac:dyDescent="0.2">
      <c r="A481" s="1006"/>
      <c r="B481" s="1107"/>
      <c r="C481" s="271" t="s">
        <v>268</v>
      </c>
      <c r="D481" s="1007"/>
      <c r="E481" s="1008" t="s">
        <v>78</v>
      </c>
    </row>
    <row r="482" spans="1:5" ht="60" outlineLevel="1" x14ac:dyDescent="0.2">
      <c r="A482" s="1006"/>
      <c r="B482" s="1107"/>
      <c r="C482" s="271" t="s">
        <v>282</v>
      </c>
      <c r="D482" s="1007"/>
      <c r="E482" s="1008" t="s">
        <v>78</v>
      </c>
    </row>
    <row r="483" spans="1:5" ht="24" outlineLevel="1" x14ac:dyDescent="0.2">
      <c r="A483" s="1006"/>
      <c r="B483" s="1107"/>
      <c r="C483" s="271" t="s">
        <v>283</v>
      </c>
      <c r="D483" s="1007"/>
      <c r="E483" s="1008" t="s">
        <v>78</v>
      </c>
    </row>
    <row r="484" spans="1:5" ht="36" outlineLevel="1" x14ac:dyDescent="0.2">
      <c r="A484" s="1006"/>
      <c r="B484" s="1107"/>
      <c r="C484" s="271" t="s">
        <v>284</v>
      </c>
      <c r="D484" s="1007"/>
      <c r="E484" s="1008" t="s">
        <v>78</v>
      </c>
    </row>
    <row r="485" spans="1:5" ht="48" outlineLevel="1" x14ac:dyDescent="0.2">
      <c r="A485" s="1006"/>
      <c r="B485" s="1107"/>
      <c r="C485" s="271" t="s">
        <v>285</v>
      </c>
      <c r="D485" s="1007"/>
      <c r="E485" s="1008" t="s">
        <v>78</v>
      </c>
    </row>
    <row r="486" spans="1:5" outlineLevel="1" x14ac:dyDescent="0.2">
      <c r="A486" s="1006"/>
      <c r="B486" s="1107"/>
      <c r="C486" s="271" t="s">
        <v>269</v>
      </c>
      <c r="D486" s="1007"/>
      <c r="E486" s="1008" t="s">
        <v>78</v>
      </c>
    </row>
    <row r="487" spans="1:5" ht="48" outlineLevel="1" x14ac:dyDescent="0.2">
      <c r="A487" s="1006"/>
      <c r="B487" s="1107"/>
      <c r="C487" s="271" t="s">
        <v>931</v>
      </c>
      <c r="D487" s="1007"/>
      <c r="E487" s="1008" t="s">
        <v>78</v>
      </c>
    </row>
    <row r="488" spans="1:5" outlineLevel="1" x14ac:dyDescent="0.2">
      <c r="A488" s="1006"/>
      <c r="B488" s="1108"/>
      <c r="C488" s="271" t="s">
        <v>286</v>
      </c>
      <c r="D488" s="1007"/>
      <c r="E488" s="1008"/>
    </row>
    <row r="489" spans="1:5" ht="21" customHeight="1" x14ac:dyDescent="0.2">
      <c r="A489" s="1109" t="s">
        <v>1001</v>
      </c>
      <c r="B489" s="1110"/>
      <c r="C489" s="1110"/>
      <c r="D489" s="1110"/>
      <c r="E489" s="1110"/>
    </row>
    <row r="490" spans="1:5" ht="63" customHeight="1" x14ac:dyDescent="0.2">
      <c r="A490" s="1003">
        <v>1.53</v>
      </c>
      <c r="B490" s="1099" t="s">
        <v>1002</v>
      </c>
      <c r="C490" s="270" t="s">
        <v>1003</v>
      </c>
      <c r="D490" s="1004" t="s">
        <v>1093</v>
      </c>
      <c r="E490" s="1005" t="s">
        <v>1094</v>
      </c>
    </row>
    <row r="491" spans="1:5" outlineLevel="1" x14ac:dyDescent="0.2">
      <c r="A491" s="1006"/>
      <c r="B491" s="1107"/>
      <c r="C491" s="271" t="s">
        <v>1004</v>
      </c>
      <c r="D491" s="1007"/>
      <c r="E491" s="1008" t="s">
        <v>78</v>
      </c>
    </row>
    <row r="492" spans="1:5" ht="36" outlineLevel="1" x14ac:dyDescent="0.2">
      <c r="A492" s="1006"/>
      <c r="B492" s="1107"/>
      <c r="C492" s="271" t="s">
        <v>1005</v>
      </c>
      <c r="D492" s="1007"/>
      <c r="E492" s="1008" t="s">
        <v>78</v>
      </c>
    </row>
    <row r="493" spans="1:5" ht="24" outlineLevel="1" x14ac:dyDescent="0.2">
      <c r="A493" s="1006"/>
      <c r="B493" s="1107"/>
      <c r="C493" s="271" t="s">
        <v>1006</v>
      </c>
      <c r="D493" s="1007"/>
      <c r="E493" s="1008" t="s">
        <v>78</v>
      </c>
    </row>
    <row r="494" spans="1:5" ht="84" outlineLevel="1" x14ac:dyDescent="0.2">
      <c r="A494" s="1006"/>
      <c r="B494" s="1107"/>
      <c r="C494" s="271" t="s">
        <v>1007</v>
      </c>
      <c r="D494" s="1007"/>
      <c r="E494" s="1008" t="s">
        <v>78</v>
      </c>
    </row>
    <row r="495" spans="1:5" ht="48" outlineLevel="1" x14ac:dyDescent="0.2">
      <c r="A495" s="1006"/>
      <c r="B495" s="1107"/>
      <c r="C495" s="271" t="s">
        <v>327</v>
      </c>
      <c r="D495" s="1007"/>
      <c r="E495" s="1008" t="s">
        <v>78</v>
      </c>
    </row>
    <row r="496" spans="1:5" ht="48" outlineLevel="1" x14ac:dyDescent="0.2">
      <c r="A496" s="1006"/>
      <c r="B496" s="1107"/>
      <c r="C496" s="271" t="s">
        <v>931</v>
      </c>
      <c r="D496" s="1007"/>
      <c r="E496" s="1008" t="s">
        <v>78</v>
      </c>
    </row>
    <row r="497" spans="1:5" outlineLevel="1" x14ac:dyDescent="0.2">
      <c r="A497" s="1006"/>
      <c r="B497" s="1108"/>
      <c r="C497" s="271" t="s">
        <v>263</v>
      </c>
      <c r="D497" s="1007"/>
      <c r="E497" s="1008"/>
    </row>
    <row r="498" spans="1:5" ht="21" customHeight="1" x14ac:dyDescent="0.2">
      <c r="A498" s="1109" t="s">
        <v>1065</v>
      </c>
      <c r="B498" s="1110"/>
      <c r="C498" s="1110"/>
      <c r="D498" s="1110"/>
      <c r="E498" s="1110"/>
    </row>
    <row r="499" spans="1:5" ht="38.25" x14ac:dyDescent="0.2">
      <c r="A499" s="1003">
        <v>1.54</v>
      </c>
      <c r="B499" s="1099" t="s">
        <v>1059</v>
      </c>
      <c r="C499" s="270" t="s">
        <v>1060</v>
      </c>
      <c r="D499" s="1004" t="s">
        <v>1061</v>
      </c>
      <c r="E499" s="1005" t="s">
        <v>1062</v>
      </c>
    </row>
    <row r="500" spans="1:5" ht="36" outlineLevel="1" x14ac:dyDescent="0.2">
      <c r="A500" s="1006"/>
      <c r="B500" s="1107"/>
      <c r="C500" s="271" t="s">
        <v>1063</v>
      </c>
      <c r="D500" s="1007"/>
      <c r="E500" s="1008" t="s">
        <v>78</v>
      </c>
    </row>
    <row r="501" spans="1:5" outlineLevel="1" x14ac:dyDescent="0.2">
      <c r="A501" s="1006"/>
      <c r="B501" s="1107"/>
      <c r="C501" s="271" t="s">
        <v>262</v>
      </c>
      <c r="D501" s="1007"/>
      <c r="E501" s="1008" t="s">
        <v>78</v>
      </c>
    </row>
    <row r="502" spans="1:5" ht="48" outlineLevel="1" x14ac:dyDescent="0.2">
      <c r="A502" s="1006"/>
      <c r="B502" s="1108"/>
      <c r="C502" s="271" t="s">
        <v>942</v>
      </c>
      <c r="D502" s="1007"/>
      <c r="E502" s="1008" t="s">
        <v>78</v>
      </c>
    </row>
    <row r="503" spans="1:5" ht="21" customHeight="1" x14ac:dyDescent="0.2">
      <c r="A503" s="1109" t="s">
        <v>1066</v>
      </c>
      <c r="B503" s="1110"/>
      <c r="C503" s="1110"/>
      <c r="D503" s="1110"/>
      <c r="E503" s="1110"/>
    </row>
    <row r="504" spans="1:5" ht="38.25" x14ac:dyDescent="0.2">
      <c r="A504" s="1003">
        <v>1.55</v>
      </c>
      <c r="B504" s="1099" t="s">
        <v>1067</v>
      </c>
      <c r="C504" s="270" t="s">
        <v>1060</v>
      </c>
      <c r="D504" s="1004" t="s">
        <v>1068</v>
      </c>
      <c r="E504" s="1005" t="s">
        <v>1062</v>
      </c>
    </row>
    <row r="505" spans="1:5" ht="36" outlineLevel="1" x14ac:dyDescent="0.2">
      <c r="A505" s="1006"/>
      <c r="B505" s="1107"/>
      <c r="C505" s="271" t="s">
        <v>1063</v>
      </c>
      <c r="D505" s="1007"/>
      <c r="E505" s="1008" t="s">
        <v>78</v>
      </c>
    </row>
    <row r="506" spans="1:5" outlineLevel="1" x14ac:dyDescent="0.2">
      <c r="A506" s="1006"/>
      <c r="B506" s="1107"/>
      <c r="C506" s="271" t="s">
        <v>262</v>
      </c>
      <c r="D506" s="1007"/>
      <c r="E506" s="1008" t="s">
        <v>78</v>
      </c>
    </row>
    <row r="507" spans="1:5" ht="48" outlineLevel="1" x14ac:dyDescent="0.2">
      <c r="A507" s="1006"/>
      <c r="B507" s="1108"/>
      <c r="C507" s="271" t="s">
        <v>942</v>
      </c>
      <c r="D507" s="1007"/>
      <c r="E507" s="1008" t="s">
        <v>78</v>
      </c>
    </row>
    <row r="508" spans="1:5" ht="21" customHeight="1" x14ac:dyDescent="0.2">
      <c r="A508" s="1109" t="s">
        <v>1069</v>
      </c>
      <c r="B508" s="1110"/>
      <c r="C508" s="1110"/>
      <c r="D508" s="1110"/>
      <c r="E508" s="1110"/>
    </row>
    <row r="509" spans="1:5" ht="38.25" x14ac:dyDescent="0.2">
      <c r="A509" s="1003">
        <v>1.56</v>
      </c>
      <c r="B509" s="1099" t="s">
        <v>1067</v>
      </c>
      <c r="C509" s="270" t="s">
        <v>1060</v>
      </c>
      <c r="D509" s="1004" t="s">
        <v>1068</v>
      </c>
      <c r="E509" s="1005" t="s">
        <v>1062</v>
      </c>
    </row>
    <row r="510" spans="1:5" ht="36" outlineLevel="1" x14ac:dyDescent="0.2">
      <c r="A510" s="1006"/>
      <c r="B510" s="1107"/>
      <c r="C510" s="271" t="s">
        <v>1063</v>
      </c>
      <c r="D510" s="1007"/>
      <c r="E510" s="1008" t="s">
        <v>78</v>
      </c>
    </row>
    <row r="511" spans="1:5" outlineLevel="1" x14ac:dyDescent="0.2">
      <c r="A511" s="1006"/>
      <c r="B511" s="1107"/>
      <c r="C511" s="271" t="s">
        <v>262</v>
      </c>
      <c r="D511" s="1007"/>
      <c r="E511" s="1008" t="s">
        <v>78</v>
      </c>
    </row>
    <row r="512" spans="1:5" ht="48" outlineLevel="1" x14ac:dyDescent="0.2">
      <c r="A512" s="1006"/>
      <c r="B512" s="1108"/>
      <c r="C512" s="271" t="s">
        <v>942</v>
      </c>
      <c r="D512" s="1007"/>
      <c r="E512" s="1008" t="s">
        <v>78</v>
      </c>
    </row>
    <row r="513" spans="1:5" ht="21" customHeight="1" x14ac:dyDescent="0.2">
      <c r="A513" s="1109" t="s">
        <v>1146</v>
      </c>
      <c r="B513" s="1110"/>
      <c r="C513" s="1110"/>
      <c r="D513" s="1110"/>
      <c r="E513" s="1110"/>
    </row>
    <row r="514" spans="1:5" ht="38.25" x14ac:dyDescent="0.2">
      <c r="A514" s="1003">
        <v>1.57</v>
      </c>
      <c r="B514" s="1099" t="s">
        <v>1059</v>
      </c>
      <c r="C514" s="270" t="s">
        <v>1060</v>
      </c>
      <c r="D514" s="1004" t="s">
        <v>1061</v>
      </c>
      <c r="E514" s="1005" t="s">
        <v>1062</v>
      </c>
    </row>
    <row r="515" spans="1:5" ht="36" outlineLevel="1" x14ac:dyDescent="0.2">
      <c r="A515" s="1006"/>
      <c r="B515" s="1107"/>
      <c r="C515" s="271" t="s">
        <v>1063</v>
      </c>
      <c r="D515" s="1007"/>
      <c r="E515" s="1008" t="s">
        <v>78</v>
      </c>
    </row>
    <row r="516" spans="1:5" outlineLevel="1" x14ac:dyDescent="0.2">
      <c r="A516" s="1006"/>
      <c r="B516" s="1107"/>
      <c r="C516" s="271" t="s">
        <v>262</v>
      </c>
      <c r="D516" s="1007"/>
      <c r="E516" s="1008" t="s">
        <v>78</v>
      </c>
    </row>
    <row r="517" spans="1:5" ht="48" outlineLevel="1" x14ac:dyDescent="0.2">
      <c r="A517" s="1006"/>
      <c r="B517" s="1108"/>
      <c r="C517" s="271" t="s">
        <v>942</v>
      </c>
      <c r="D517" s="1007"/>
      <c r="E517" s="1008" t="s">
        <v>78</v>
      </c>
    </row>
    <row r="518" spans="1:5" ht="21" customHeight="1" x14ac:dyDescent="0.2">
      <c r="A518" s="1109" t="s">
        <v>1070</v>
      </c>
      <c r="B518" s="1110"/>
      <c r="C518" s="1110"/>
      <c r="D518" s="1110"/>
      <c r="E518" s="1110"/>
    </row>
    <row r="519" spans="1:5" ht="38.25" x14ac:dyDescent="0.2">
      <c r="A519" s="1003">
        <v>1.58</v>
      </c>
      <c r="B519" s="1099" t="s">
        <v>1067</v>
      </c>
      <c r="C519" s="270" t="s">
        <v>1060</v>
      </c>
      <c r="D519" s="1004" t="s">
        <v>1068</v>
      </c>
      <c r="E519" s="1005" t="s">
        <v>1062</v>
      </c>
    </row>
    <row r="520" spans="1:5" ht="36" outlineLevel="1" x14ac:dyDescent="0.2">
      <c r="A520" s="1006"/>
      <c r="B520" s="1107"/>
      <c r="C520" s="271" t="s">
        <v>1063</v>
      </c>
      <c r="D520" s="1007"/>
      <c r="E520" s="1008" t="s">
        <v>78</v>
      </c>
    </row>
    <row r="521" spans="1:5" outlineLevel="1" x14ac:dyDescent="0.2">
      <c r="A521" s="1006"/>
      <c r="B521" s="1107"/>
      <c r="C521" s="271" t="s">
        <v>262</v>
      </c>
      <c r="D521" s="1007"/>
      <c r="E521" s="1008" t="s">
        <v>78</v>
      </c>
    </row>
    <row r="522" spans="1:5" ht="48" outlineLevel="1" x14ac:dyDescent="0.2">
      <c r="A522" s="1006"/>
      <c r="B522" s="1108"/>
      <c r="C522" s="271" t="s">
        <v>942</v>
      </c>
      <c r="D522" s="1007"/>
      <c r="E522" s="1008" t="s">
        <v>78</v>
      </c>
    </row>
    <row r="523" spans="1:5" ht="21" customHeight="1" x14ac:dyDescent="0.2">
      <c r="A523" s="1109" t="s">
        <v>1071</v>
      </c>
      <c r="B523" s="1110"/>
      <c r="C523" s="1110"/>
      <c r="D523" s="1110"/>
      <c r="E523" s="1110"/>
    </row>
    <row r="524" spans="1:5" ht="38.25" x14ac:dyDescent="0.2">
      <c r="A524" s="1003">
        <v>1.59</v>
      </c>
      <c r="B524" s="1099" t="s">
        <v>1067</v>
      </c>
      <c r="C524" s="270" t="s">
        <v>1060</v>
      </c>
      <c r="D524" s="1004" t="s">
        <v>1068</v>
      </c>
      <c r="E524" s="1005" t="s">
        <v>1062</v>
      </c>
    </row>
    <row r="525" spans="1:5" ht="36" outlineLevel="1" x14ac:dyDescent="0.2">
      <c r="A525" s="1006"/>
      <c r="B525" s="1107"/>
      <c r="C525" s="271" t="s">
        <v>1063</v>
      </c>
      <c r="D525" s="1007"/>
      <c r="E525" s="1008" t="s">
        <v>78</v>
      </c>
    </row>
    <row r="526" spans="1:5" outlineLevel="1" x14ac:dyDescent="0.2">
      <c r="A526" s="1006"/>
      <c r="B526" s="1107"/>
      <c r="C526" s="271" t="s">
        <v>262</v>
      </c>
      <c r="D526" s="1007"/>
      <c r="E526" s="1008" t="s">
        <v>78</v>
      </c>
    </row>
    <row r="527" spans="1:5" ht="48" outlineLevel="1" x14ac:dyDescent="0.2">
      <c r="A527" s="1006"/>
      <c r="B527" s="1108"/>
      <c r="C527" s="271" t="s">
        <v>942</v>
      </c>
      <c r="D527" s="1007"/>
      <c r="E527" s="1008" t="s">
        <v>78</v>
      </c>
    </row>
    <row r="528" spans="1:5" ht="15" x14ac:dyDescent="0.2">
      <c r="A528" s="1003"/>
      <c r="B528" s="1103" t="s">
        <v>317</v>
      </c>
      <c r="C528" s="1104"/>
      <c r="D528" s="1104"/>
      <c r="E528" s="1009"/>
    </row>
    <row r="529" spans="1:5" ht="15" x14ac:dyDescent="0.2">
      <c r="A529" s="1003"/>
      <c r="B529" s="1099" t="s">
        <v>318</v>
      </c>
      <c r="C529" s="1100"/>
      <c r="D529" s="1100"/>
      <c r="E529" s="1005" t="s">
        <v>933</v>
      </c>
    </row>
    <row r="530" spans="1:5" ht="15" x14ac:dyDescent="0.2">
      <c r="A530" s="1003"/>
      <c r="B530" s="1099" t="s">
        <v>319</v>
      </c>
      <c r="C530" s="1100"/>
      <c r="D530" s="1100"/>
      <c r="E530" s="1005" t="s">
        <v>1147</v>
      </c>
    </row>
    <row r="531" spans="1:5" ht="15" x14ac:dyDescent="0.2">
      <c r="A531" s="1003"/>
      <c r="B531" s="1099" t="s">
        <v>1064</v>
      </c>
      <c r="C531" s="1100"/>
      <c r="D531" s="1100"/>
      <c r="E531" s="1005" t="s">
        <v>1148</v>
      </c>
    </row>
    <row r="532" spans="1:5" ht="27.95" customHeight="1" x14ac:dyDescent="0.2">
      <c r="A532" s="1003"/>
      <c r="B532" s="1099" t="s">
        <v>320</v>
      </c>
      <c r="C532" s="1100"/>
      <c r="D532" s="1100"/>
      <c r="E532" s="1005" t="s">
        <v>1149</v>
      </c>
    </row>
    <row r="533" spans="1:5" ht="27.95" customHeight="1" x14ac:dyDescent="0.2">
      <c r="A533" s="1003"/>
      <c r="B533" s="1099" t="s">
        <v>1008</v>
      </c>
      <c r="C533" s="1100"/>
      <c r="D533" s="1100"/>
      <c r="E533" s="1005" t="s">
        <v>1094</v>
      </c>
    </row>
    <row r="534" spans="1:5" ht="15" x14ac:dyDescent="0.2">
      <c r="A534" s="1003"/>
      <c r="B534" s="1099" t="s">
        <v>321</v>
      </c>
      <c r="C534" s="1100"/>
      <c r="D534" s="1100"/>
      <c r="E534" s="1005" t="s">
        <v>1150</v>
      </c>
    </row>
    <row r="535" spans="1:5" ht="15" x14ac:dyDescent="0.2">
      <c r="A535" s="1003"/>
      <c r="B535" s="1103" t="s">
        <v>322</v>
      </c>
      <c r="C535" s="1104"/>
      <c r="D535" s="1104"/>
      <c r="E535" s="1009" t="s">
        <v>1150</v>
      </c>
    </row>
    <row r="536" spans="1:5" ht="21" customHeight="1" x14ac:dyDescent="0.2">
      <c r="A536" s="1105" t="s">
        <v>1072</v>
      </c>
      <c r="B536" s="1106"/>
      <c r="C536" s="1106"/>
      <c r="D536" s="1106"/>
      <c r="E536" s="1106"/>
    </row>
    <row r="537" spans="1:5" ht="21" customHeight="1" x14ac:dyDescent="0.2">
      <c r="A537" s="1109" t="s">
        <v>378</v>
      </c>
      <c r="B537" s="1110"/>
      <c r="C537" s="1110"/>
      <c r="D537" s="1110"/>
      <c r="E537" s="1110"/>
    </row>
    <row r="538" spans="1:5" ht="21" customHeight="1" x14ac:dyDescent="0.2">
      <c r="A538" s="1109" t="s">
        <v>379</v>
      </c>
      <c r="B538" s="1110"/>
      <c r="C538" s="1110"/>
      <c r="D538" s="1110"/>
      <c r="E538" s="1110"/>
    </row>
    <row r="539" spans="1:5" ht="38.25" x14ac:dyDescent="0.2">
      <c r="A539" s="1003">
        <v>2.1</v>
      </c>
      <c r="B539" s="1099" t="s">
        <v>330</v>
      </c>
      <c r="C539" s="270" t="s">
        <v>331</v>
      </c>
      <c r="D539" s="1004" t="s">
        <v>1151</v>
      </c>
      <c r="E539" s="1005" t="s">
        <v>1152</v>
      </c>
    </row>
    <row r="540" spans="1:5" ht="48" outlineLevel="1" x14ac:dyDescent="0.2">
      <c r="A540" s="1006"/>
      <c r="B540" s="1107"/>
      <c r="C540" s="271" t="s">
        <v>1153</v>
      </c>
      <c r="D540" s="1007"/>
      <c r="E540" s="1008" t="s">
        <v>78</v>
      </c>
    </row>
    <row r="541" spans="1:5" ht="36" outlineLevel="1" x14ac:dyDescent="0.2">
      <c r="A541" s="1006"/>
      <c r="B541" s="1107"/>
      <c r="C541" s="271" t="s">
        <v>328</v>
      </c>
      <c r="D541" s="1007"/>
      <c r="E541" s="1008" t="s">
        <v>78</v>
      </c>
    </row>
    <row r="542" spans="1:5" ht="48" outlineLevel="1" x14ac:dyDescent="0.2">
      <c r="A542" s="1006"/>
      <c r="B542" s="1107"/>
      <c r="C542" s="271" t="s">
        <v>324</v>
      </c>
      <c r="D542" s="1007"/>
      <c r="E542" s="1008" t="s">
        <v>78</v>
      </c>
    </row>
    <row r="543" spans="1:5" outlineLevel="1" x14ac:dyDescent="0.2">
      <c r="A543" s="1006"/>
      <c r="B543" s="1107"/>
      <c r="C543" s="271" t="s">
        <v>329</v>
      </c>
      <c r="D543" s="1007"/>
      <c r="E543" s="1008" t="s">
        <v>78</v>
      </c>
    </row>
    <row r="544" spans="1:5" ht="48" outlineLevel="1" x14ac:dyDescent="0.2">
      <c r="A544" s="1006"/>
      <c r="B544" s="1107"/>
      <c r="C544" s="271" t="s">
        <v>931</v>
      </c>
      <c r="D544" s="1007"/>
      <c r="E544" s="1008" t="s">
        <v>78</v>
      </c>
    </row>
    <row r="545" spans="1:5" outlineLevel="1" x14ac:dyDescent="0.2">
      <c r="A545" s="1006"/>
      <c r="B545" s="1108"/>
      <c r="C545" s="271" t="s">
        <v>263</v>
      </c>
      <c r="D545" s="1007"/>
      <c r="E545" s="1008"/>
    </row>
    <row r="546" spans="1:5" ht="21" customHeight="1" x14ac:dyDescent="0.2">
      <c r="A546" s="1109" t="s">
        <v>1073</v>
      </c>
      <c r="B546" s="1110"/>
      <c r="C546" s="1110"/>
      <c r="D546" s="1110"/>
      <c r="E546" s="1110"/>
    </row>
    <row r="547" spans="1:5" ht="38.25" x14ac:dyDescent="0.2">
      <c r="A547" s="1003">
        <v>2.2000000000000002</v>
      </c>
      <c r="B547" s="1099" t="s">
        <v>1074</v>
      </c>
      <c r="C547" s="270" t="s">
        <v>1075</v>
      </c>
      <c r="D547" s="1004" t="s">
        <v>1076</v>
      </c>
      <c r="E547" s="1005" t="s">
        <v>1077</v>
      </c>
    </row>
    <row r="548" spans="1:5" ht="48" outlineLevel="1" x14ac:dyDescent="0.2">
      <c r="A548" s="1006"/>
      <c r="B548" s="1107"/>
      <c r="C548" s="271" t="s">
        <v>323</v>
      </c>
      <c r="D548" s="1007"/>
      <c r="E548" s="1008" t="s">
        <v>78</v>
      </c>
    </row>
    <row r="549" spans="1:5" ht="48" outlineLevel="1" x14ac:dyDescent="0.2">
      <c r="A549" s="1006"/>
      <c r="B549" s="1107"/>
      <c r="C549" s="271" t="s">
        <v>324</v>
      </c>
      <c r="D549" s="1007"/>
      <c r="E549" s="1008" t="s">
        <v>78</v>
      </c>
    </row>
    <row r="550" spans="1:5" outlineLevel="1" x14ac:dyDescent="0.2">
      <c r="A550" s="1006"/>
      <c r="B550" s="1107"/>
      <c r="C550" s="271" t="s">
        <v>262</v>
      </c>
      <c r="D550" s="1007"/>
      <c r="E550" s="1008" t="s">
        <v>78</v>
      </c>
    </row>
    <row r="551" spans="1:5" ht="48" outlineLevel="1" x14ac:dyDescent="0.2">
      <c r="A551" s="1006"/>
      <c r="B551" s="1107"/>
      <c r="C551" s="271" t="s">
        <v>931</v>
      </c>
      <c r="D551" s="1007"/>
      <c r="E551" s="1008" t="s">
        <v>78</v>
      </c>
    </row>
    <row r="552" spans="1:5" outlineLevel="1" x14ac:dyDescent="0.2">
      <c r="A552" s="1006"/>
      <c r="B552" s="1108"/>
      <c r="C552" s="271" t="s">
        <v>263</v>
      </c>
      <c r="D552" s="1007"/>
      <c r="E552" s="1008"/>
    </row>
    <row r="553" spans="1:5" ht="21" customHeight="1" x14ac:dyDescent="0.2">
      <c r="A553" s="1109" t="s">
        <v>1078</v>
      </c>
      <c r="B553" s="1110"/>
      <c r="C553" s="1110"/>
      <c r="D553" s="1110"/>
      <c r="E553" s="1110"/>
    </row>
    <row r="554" spans="1:5" ht="38.25" x14ac:dyDescent="0.2">
      <c r="A554" s="1003">
        <v>2.2999999999999998</v>
      </c>
      <c r="B554" s="1099" t="s">
        <v>1074</v>
      </c>
      <c r="C554" s="270" t="s">
        <v>1075</v>
      </c>
      <c r="D554" s="1004" t="s">
        <v>1076</v>
      </c>
      <c r="E554" s="1005" t="s">
        <v>1077</v>
      </c>
    </row>
    <row r="555" spans="1:5" ht="48" outlineLevel="1" x14ac:dyDescent="0.2">
      <c r="A555" s="1006"/>
      <c r="B555" s="1107"/>
      <c r="C555" s="271" t="s">
        <v>323</v>
      </c>
      <c r="D555" s="1007"/>
      <c r="E555" s="1008" t="s">
        <v>78</v>
      </c>
    </row>
    <row r="556" spans="1:5" ht="48" outlineLevel="1" x14ac:dyDescent="0.2">
      <c r="A556" s="1006"/>
      <c r="B556" s="1107"/>
      <c r="C556" s="271" t="s">
        <v>324</v>
      </c>
      <c r="D556" s="1007"/>
      <c r="E556" s="1008" t="s">
        <v>78</v>
      </c>
    </row>
    <row r="557" spans="1:5" outlineLevel="1" x14ac:dyDescent="0.2">
      <c r="A557" s="1006"/>
      <c r="B557" s="1107"/>
      <c r="C557" s="271" t="s">
        <v>262</v>
      </c>
      <c r="D557" s="1007"/>
      <c r="E557" s="1008" t="s">
        <v>78</v>
      </c>
    </row>
    <row r="558" spans="1:5" ht="48" outlineLevel="1" x14ac:dyDescent="0.2">
      <c r="A558" s="1006"/>
      <c r="B558" s="1107"/>
      <c r="C558" s="271" t="s">
        <v>931</v>
      </c>
      <c r="D558" s="1007"/>
      <c r="E558" s="1008" t="s">
        <v>78</v>
      </c>
    </row>
    <row r="559" spans="1:5" outlineLevel="1" x14ac:dyDescent="0.2">
      <c r="A559" s="1006"/>
      <c r="B559" s="1108"/>
      <c r="C559" s="271" t="s">
        <v>263</v>
      </c>
      <c r="D559" s="1007"/>
      <c r="E559" s="1008"/>
    </row>
    <row r="560" spans="1:5" ht="21" customHeight="1" x14ac:dyDescent="0.2">
      <c r="A560" s="1109" t="s">
        <v>380</v>
      </c>
      <c r="B560" s="1110"/>
      <c r="C560" s="1110"/>
      <c r="D560" s="1110"/>
      <c r="E560" s="1110"/>
    </row>
    <row r="561" spans="1:5" ht="38.25" x14ac:dyDescent="0.2">
      <c r="A561" s="1003">
        <v>2.4</v>
      </c>
      <c r="B561" s="1099" t="s">
        <v>330</v>
      </c>
      <c r="C561" s="270" t="s">
        <v>331</v>
      </c>
      <c r="D561" s="1004" t="s">
        <v>934</v>
      </c>
      <c r="E561" s="1005" t="s">
        <v>935</v>
      </c>
    </row>
    <row r="562" spans="1:5" ht="48" outlineLevel="1" x14ac:dyDescent="0.2">
      <c r="A562" s="1006"/>
      <c r="B562" s="1107"/>
      <c r="C562" s="271" t="s">
        <v>327</v>
      </c>
      <c r="D562" s="1007"/>
      <c r="E562" s="1008" t="s">
        <v>78</v>
      </c>
    </row>
    <row r="563" spans="1:5" ht="36" outlineLevel="1" x14ac:dyDescent="0.2">
      <c r="A563" s="1006"/>
      <c r="B563" s="1107"/>
      <c r="C563" s="271" t="s">
        <v>328</v>
      </c>
      <c r="D563" s="1007"/>
      <c r="E563" s="1008" t="s">
        <v>78</v>
      </c>
    </row>
    <row r="564" spans="1:5" ht="48" outlineLevel="1" x14ac:dyDescent="0.2">
      <c r="A564" s="1006"/>
      <c r="B564" s="1107"/>
      <c r="C564" s="271" t="s">
        <v>324</v>
      </c>
      <c r="D564" s="1007"/>
      <c r="E564" s="1008" t="s">
        <v>78</v>
      </c>
    </row>
    <row r="565" spans="1:5" outlineLevel="1" x14ac:dyDescent="0.2">
      <c r="A565" s="1006"/>
      <c r="B565" s="1107"/>
      <c r="C565" s="271" t="s">
        <v>329</v>
      </c>
      <c r="D565" s="1007"/>
      <c r="E565" s="1008" t="s">
        <v>78</v>
      </c>
    </row>
    <row r="566" spans="1:5" ht="48" outlineLevel="1" x14ac:dyDescent="0.2">
      <c r="A566" s="1006"/>
      <c r="B566" s="1107"/>
      <c r="C566" s="271" t="s">
        <v>931</v>
      </c>
      <c r="D566" s="1007"/>
      <c r="E566" s="1008" t="s">
        <v>78</v>
      </c>
    </row>
    <row r="567" spans="1:5" outlineLevel="1" x14ac:dyDescent="0.2">
      <c r="A567" s="1006"/>
      <c r="B567" s="1108"/>
      <c r="C567" s="271" t="s">
        <v>263</v>
      </c>
      <c r="D567" s="1007"/>
      <c r="E567" s="1008"/>
    </row>
    <row r="568" spans="1:5" ht="21" customHeight="1" x14ac:dyDescent="0.2">
      <c r="A568" s="1109" t="s">
        <v>1079</v>
      </c>
      <c r="B568" s="1110"/>
      <c r="C568" s="1110"/>
      <c r="D568" s="1110"/>
      <c r="E568" s="1110"/>
    </row>
    <row r="569" spans="1:5" ht="38.25" x14ac:dyDescent="0.2">
      <c r="A569" s="1003">
        <v>2.5</v>
      </c>
      <c r="B569" s="1099" t="s">
        <v>1074</v>
      </c>
      <c r="C569" s="270" t="s">
        <v>1075</v>
      </c>
      <c r="D569" s="1004" t="s">
        <v>1076</v>
      </c>
      <c r="E569" s="1005" t="s">
        <v>1077</v>
      </c>
    </row>
    <row r="570" spans="1:5" ht="48" outlineLevel="1" x14ac:dyDescent="0.2">
      <c r="A570" s="1006"/>
      <c r="B570" s="1107"/>
      <c r="C570" s="271" t="s">
        <v>323</v>
      </c>
      <c r="D570" s="1007"/>
      <c r="E570" s="1008" t="s">
        <v>78</v>
      </c>
    </row>
    <row r="571" spans="1:5" ht="48" outlineLevel="1" x14ac:dyDescent="0.2">
      <c r="A571" s="1006"/>
      <c r="B571" s="1107"/>
      <c r="C571" s="271" t="s">
        <v>324</v>
      </c>
      <c r="D571" s="1007"/>
      <c r="E571" s="1008" t="s">
        <v>78</v>
      </c>
    </row>
    <row r="572" spans="1:5" outlineLevel="1" x14ac:dyDescent="0.2">
      <c r="A572" s="1006"/>
      <c r="B572" s="1107"/>
      <c r="C572" s="271" t="s">
        <v>262</v>
      </c>
      <c r="D572" s="1007"/>
      <c r="E572" s="1008" t="s">
        <v>78</v>
      </c>
    </row>
    <row r="573" spans="1:5" ht="48" outlineLevel="1" x14ac:dyDescent="0.2">
      <c r="A573" s="1006"/>
      <c r="B573" s="1107"/>
      <c r="C573" s="271" t="s">
        <v>931</v>
      </c>
      <c r="D573" s="1007"/>
      <c r="E573" s="1008" t="s">
        <v>78</v>
      </c>
    </row>
    <row r="574" spans="1:5" outlineLevel="1" x14ac:dyDescent="0.2">
      <c r="A574" s="1006"/>
      <c r="B574" s="1108"/>
      <c r="C574" s="271" t="s">
        <v>263</v>
      </c>
      <c r="D574" s="1007"/>
      <c r="E574" s="1008"/>
    </row>
    <row r="575" spans="1:5" ht="21" customHeight="1" x14ac:dyDescent="0.2">
      <c r="A575" s="1109" t="s">
        <v>1154</v>
      </c>
      <c r="B575" s="1110"/>
      <c r="C575" s="1110"/>
      <c r="D575" s="1110"/>
      <c r="E575" s="1110"/>
    </row>
    <row r="576" spans="1:5" ht="38.25" x14ac:dyDescent="0.2">
      <c r="A576" s="1003">
        <v>2.6</v>
      </c>
      <c r="B576" s="1099" t="s">
        <v>381</v>
      </c>
      <c r="C576" s="270" t="s">
        <v>325</v>
      </c>
      <c r="D576" s="1004" t="s">
        <v>936</v>
      </c>
      <c r="E576" s="1005" t="s">
        <v>937</v>
      </c>
    </row>
    <row r="577" spans="1:5" ht="48" outlineLevel="1" x14ac:dyDescent="0.2">
      <c r="A577" s="1006"/>
      <c r="B577" s="1107"/>
      <c r="C577" s="271" t="s">
        <v>323</v>
      </c>
      <c r="D577" s="1007"/>
      <c r="E577" s="1008" t="s">
        <v>78</v>
      </c>
    </row>
    <row r="578" spans="1:5" ht="48" outlineLevel="1" x14ac:dyDescent="0.2">
      <c r="A578" s="1006"/>
      <c r="B578" s="1107"/>
      <c r="C578" s="271" t="s">
        <v>324</v>
      </c>
      <c r="D578" s="1007"/>
      <c r="E578" s="1008" t="s">
        <v>78</v>
      </c>
    </row>
    <row r="579" spans="1:5" outlineLevel="1" x14ac:dyDescent="0.2">
      <c r="A579" s="1006"/>
      <c r="B579" s="1107"/>
      <c r="C579" s="271" t="s">
        <v>326</v>
      </c>
      <c r="D579" s="1007"/>
      <c r="E579" s="1008" t="s">
        <v>78</v>
      </c>
    </row>
    <row r="580" spans="1:5" ht="48" outlineLevel="1" x14ac:dyDescent="0.2">
      <c r="A580" s="1006"/>
      <c r="B580" s="1107"/>
      <c r="C580" s="271" t="s">
        <v>931</v>
      </c>
      <c r="D580" s="1007"/>
      <c r="E580" s="1008" t="s">
        <v>78</v>
      </c>
    </row>
    <row r="581" spans="1:5" outlineLevel="1" x14ac:dyDescent="0.2">
      <c r="A581" s="1006"/>
      <c r="B581" s="1108"/>
      <c r="C581" s="271" t="s">
        <v>263</v>
      </c>
      <c r="D581" s="1007"/>
      <c r="E581" s="1008"/>
    </row>
    <row r="582" spans="1:5" ht="38.25" x14ac:dyDescent="0.2">
      <c r="A582" s="1003">
        <v>2.7</v>
      </c>
      <c r="B582" s="1099" t="s">
        <v>1009</v>
      </c>
      <c r="C582" s="270" t="s">
        <v>1010</v>
      </c>
      <c r="D582" s="1004" t="s">
        <v>1011</v>
      </c>
      <c r="E582" s="1005" t="s">
        <v>1012</v>
      </c>
    </row>
    <row r="583" spans="1:5" outlineLevel="1" x14ac:dyDescent="0.2">
      <c r="A583" s="1006"/>
      <c r="B583" s="1107"/>
      <c r="C583" s="271" t="s">
        <v>326</v>
      </c>
      <c r="D583" s="1007"/>
      <c r="E583" s="1008" t="s">
        <v>78</v>
      </c>
    </row>
    <row r="584" spans="1:5" ht="48" outlineLevel="1" x14ac:dyDescent="0.2">
      <c r="A584" s="1006"/>
      <c r="B584" s="1107"/>
      <c r="C584" s="271" t="s">
        <v>324</v>
      </c>
      <c r="D584" s="1007"/>
      <c r="E584" s="1008" t="s">
        <v>78</v>
      </c>
    </row>
    <row r="585" spans="1:5" ht="48" outlineLevel="1" x14ac:dyDescent="0.2">
      <c r="A585" s="1006"/>
      <c r="B585" s="1108"/>
      <c r="C585" s="271" t="s">
        <v>942</v>
      </c>
      <c r="D585" s="1007"/>
      <c r="E585" s="1008" t="s">
        <v>78</v>
      </c>
    </row>
    <row r="586" spans="1:5" ht="38.25" x14ac:dyDescent="0.2">
      <c r="A586" s="1003">
        <v>2.8</v>
      </c>
      <c r="B586" s="1099" t="s">
        <v>1155</v>
      </c>
      <c r="C586" s="270" t="s">
        <v>1013</v>
      </c>
      <c r="D586" s="1004" t="s">
        <v>1156</v>
      </c>
      <c r="E586" s="1005" t="s">
        <v>1157</v>
      </c>
    </row>
    <row r="587" spans="1:5" outlineLevel="1" x14ac:dyDescent="0.2">
      <c r="A587" s="1006"/>
      <c r="B587" s="1107"/>
      <c r="C587" s="271" t="s">
        <v>326</v>
      </c>
      <c r="D587" s="1007"/>
      <c r="E587" s="1008" t="s">
        <v>78</v>
      </c>
    </row>
    <row r="588" spans="1:5" ht="48" outlineLevel="1" x14ac:dyDescent="0.2">
      <c r="A588" s="1006"/>
      <c r="B588" s="1107"/>
      <c r="C588" s="271" t="s">
        <v>324</v>
      </c>
      <c r="D588" s="1007"/>
      <c r="E588" s="1008" t="s">
        <v>78</v>
      </c>
    </row>
    <row r="589" spans="1:5" ht="48" outlineLevel="1" x14ac:dyDescent="0.2">
      <c r="A589" s="1006"/>
      <c r="B589" s="1108"/>
      <c r="C589" s="271" t="s">
        <v>942</v>
      </c>
      <c r="D589" s="1007"/>
      <c r="E589" s="1008" t="s">
        <v>78</v>
      </c>
    </row>
    <row r="590" spans="1:5" ht="38.25" x14ac:dyDescent="0.2">
      <c r="A590" s="1003">
        <v>2.9</v>
      </c>
      <c r="B590" s="1099" t="s">
        <v>1158</v>
      </c>
      <c r="C590" s="270" t="s">
        <v>1014</v>
      </c>
      <c r="D590" s="1004" t="s">
        <v>1159</v>
      </c>
      <c r="E590" s="1005" t="s">
        <v>1160</v>
      </c>
    </row>
    <row r="591" spans="1:5" outlineLevel="1" x14ac:dyDescent="0.2">
      <c r="A591" s="1006"/>
      <c r="B591" s="1107"/>
      <c r="C591" s="271" t="s">
        <v>326</v>
      </c>
      <c r="D591" s="1007"/>
      <c r="E591" s="1008" t="s">
        <v>78</v>
      </c>
    </row>
    <row r="592" spans="1:5" ht="48" outlineLevel="1" x14ac:dyDescent="0.2">
      <c r="A592" s="1006"/>
      <c r="B592" s="1107"/>
      <c r="C592" s="271" t="s">
        <v>324</v>
      </c>
      <c r="D592" s="1007"/>
      <c r="E592" s="1008" t="s">
        <v>78</v>
      </c>
    </row>
    <row r="593" spans="1:5" ht="48" outlineLevel="1" x14ac:dyDescent="0.2">
      <c r="A593" s="1006"/>
      <c r="B593" s="1108"/>
      <c r="C593" s="271" t="s">
        <v>942</v>
      </c>
      <c r="D593" s="1007"/>
      <c r="E593" s="1008" t="s">
        <v>78</v>
      </c>
    </row>
    <row r="594" spans="1:5" ht="38.25" x14ac:dyDescent="0.2">
      <c r="A594" s="1003">
        <v>2.1</v>
      </c>
      <c r="B594" s="1099" t="s">
        <v>1161</v>
      </c>
      <c r="C594" s="270" t="s">
        <v>1015</v>
      </c>
      <c r="D594" s="1004" t="s">
        <v>1162</v>
      </c>
      <c r="E594" s="1005" t="s">
        <v>1163</v>
      </c>
    </row>
    <row r="595" spans="1:5" outlineLevel="1" x14ac:dyDescent="0.2">
      <c r="A595" s="1006"/>
      <c r="B595" s="1107"/>
      <c r="C595" s="271" t="s">
        <v>326</v>
      </c>
      <c r="D595" s="1007"/>
      <c r="E595" s="1008" t="s">
        <v>78</v>
      </c>
    </row>
    <row r="596" spans="1:5" ht="48" outlineLevel="1" x14ac:dyDescent="0.2">
      <c r="A596" s="1006"/>
      <c r="B596" s="1107"/>
      <c r="C596" s="271" t="s">
        <v>324</v>
      </c>
      <c r="D596" s="1007"/>
      <c r="E596" s="1008" t="s">
        <v>78</v>
      </c>
    </row>
    <row r="597" spans="1:5" ht="48" outlineLevel="1" x14ac:dyDescent="0.2">
      <c r="A597" s="1006"/>
      <c r="B597" s="1108"/>
      <c r="C597" s="271" t="s">
        <v>942</v>
      </c>
      <c r="D597" s="1007"/>
      <c r="E597" s="1008" t="s">
        <v>78</v>
      </c>
    </row>
    <row r="598" spans="1:5" ht="38.25" x14ac:dyDescent="0.2">
      <c r="A598" s="1003">
        <v>2.11</v>
      </c>
      <c r="B598" s="1099" t="s">
        <v>1016</v>
      </c>
      <c r="C598" s="270" t="s">
        <v>1017</v>
      </c>
      <c r="D598" s="1004" t="s">
        <v>1018</v>
      </c>
      <c r="E598" s="1005" t="s">
        <v>1019</v>
      </c>
    </row>
    <row r="599" spans="1:5" outlineLevel="1" x14ac:dyDescent="0.2">
      <c r="A599" s="1006"/>
      <c r="B599" s="1107"/>
      <c r="C599" s="271" t="s">
        <v>326</v>
      </c>
      <c r="D599" s="1007"/>
      <c r="E599" s="1008" t="s">
        <v>78</v>
      </c>
    </row>
    <row r="600" spans="1:5" ht="48" outlineLevel="1" x14ac:dyDescent="0.2">
      <c r="A600" s="1006"/>
      <c r="B600" s="1107"/>
      <c r="C600" s="271" t="s">
        <v>324</v>
      </c>
      <c r="D600" s="1007"/>
      <c r="E600" s="1008" t="s">
        <v>78</v>
      </c>
    </row>
    <row r="601" spans="1:5" ht="48" outlineLevel="1" x14ac:dyDescent="0.2">
      <c r="A601" s="1006"/>
      <c r="B601" s="1108"/>
      <c r="C601" s="271" t="s">
        <v>942</v>
      </c>
      <c r="D601" s="1007"/>
      <c r="E601" s="1008" t="s">
        <v>78</v>
      </c>
    </row>
    <row r="602" spans="1:5" ht="15" x14ac:dyDescent="0.2">
      <c r="A602" s="1003"/>
      <c r="B602" s="1103" t="s">
        <v>1080</v>
      </c>
      <c r="C602" s="1104"/>
      <c r="D602" s="1104"/>
      <c r="E602" s="1009"/>
    </row>
    <row r="603" spans="1:5" ht="15" x14ac:dyDescent="0.2">
      <c r="A603" s="1003"/>
      <c r="B603" s="1099" t="s">
        <v>333</v>
      </c>
      <c r="C603" s="1100"/>
      <c r="D603" s="1100"/>
      <c r="E603" s="1005" t="s">
        <v>1164</v>
      </c>
    </row>
    <row r="604" spans="1:5" ht="15" x14ac:dyDescent="0.2">
      <c r="A604" s="1003"/>
      <c r="B604" s="1103" t="s">
        <v>1081</v>
      </c>
      <c r="C604" s="1104"/>
      <c r="D604" s="1104"/>
      <c r="E604" s="1009" t="s">
        <v>1164</v>
      </c>
    </row>
    <row r="605" spans="1:5" ht="21" customHeight="1" x14ac:dyDescent="0.2">
      <c r="A605" s="1105" t="s">
        <v>334</v>
      </c>
      <c r="B605" s="1106"/>
      <c r="C605" s="1106"/>
      <c r="D605" s="1106"/>
      <c r="E605" s="1106"/>
    </row>
    <row r="606" spans="1:5" ht="27.95" customHeight="1" x14ac:dyDescent="0.2">
      <c r="A606" s="1109" t="s">
        <v>1020</v>
      </c>
      <c r="B606" s="1110"/>
      <c r="C606" s="1110"/>
      <c r="D606" s="1110"/>
      <c r="E606" s="1110"/>
    </row>
    <row r="607" spans="1:5" ht="38.25" x14ac:dyDescent="0.2">
      <c r="A607" s="1003">
        <v>3.1</v>
      </c>
      <c r="B607" s="1099" t="s">
        <v>382</v>
      </c>
      <c r="C607" s="270" t="s">
        <v>383</v>
      </c>
      <c r="D607" s="1004" t="s">
        <v>938</v>
      </c>
      <c r="E607" s="1005" t="s">
        <v>939</v>
      </c>
    </row>
    <row r="608" spans="1:5" ht="36" outlineLevel="1" x14ac:dyDescent="0.2">
      <c r="A608" s="1006"/>
      <c r="B608" s="1107"/>
      <c r="C608" s="271" t="s">
        <v>332</v>
      </c>
      <c r="D608" s="1007"/>
      <c r="E608" s="1008" t="s">
        <v>78</v>
      </c>
    </row>
    <row r="609" spans="1:5" ht="48" outlineLevel="1" x14ac:dyDescent="0.2">
      <c r="A609" s="1006"/>
      <c r="B609" s="1107"/>
      <c r="C609" s="271" t="s">
        <v>323</v>
      </c>
      <c r="D609" s="1007"/>
      <c r="E609" s="1008" t="s">
        <v>78</v>
      </c>
    </row>
    <row r="610" spans="1:5" ht="48" outlineLevel="1" x14ac:dyDescent="0.2">
      <c r="A610" s="1006"/>
      <c r="B610" s="1107"/>
      <c r="C610" s="271" t="s">
        <v>324</v>
      </c>
      <c r="D610" s="1007"/>
      <c r="E610" s="1008" t="s">
        <v>78</v>
      </c>
    </row>
    <row r="611" spans="1:5" outlineLevel="1" x14ac:dyDescent="0.2">
      <c r="A611" s="1006"/>
      <c r="B611" s="1107"/>
      <c r="C611" s="271" t="s">
        <v>262</v>
      </c>
      <c r="D611" s="1007"/>
      <c r="E611" s="1008" t="s">
        <v>78</v>
      </c>
    </row>
    <row r="612" spans="1:5" ht="48" outlineLevel="1" x14ac:dyDescent="0.2">
      <c r="A612" s="1006"/>
      <c r="B612" s="1107"/>
      <c r="C612" s="271" t="s">
        <v>931</v>
      </c>
      <c r="D612" s="1007"/>
      <c r="E612" s="1008" t="s">
        <v>78</v>
      </c>
    </row>
    <row r="613" spans="1:5" outlineLevel="1" x14ac:dyDescent="0.2">
      <c r="A613" s="1006"/>
      <c r="B613" s="1108"/>
      <c r="C613" s="271" t="s">
        <v>263</v>
      </c>
      <c r="D613" s="1007"/>
      <c r="E613" s="1008"/>
    </row>
    <row r="614" spans="1:5" ht="21" customHeight="1" x14ac:dyDescent="0.2">
      <c r="A614" s="1109" t="s">
        <v>335</v>
      </c>
      <c r="B614" s="1110"/>
      <c r="C614" s="1110"/>
      <c r="D614" s="1110"/>
      <c r="E614" s="1110"/>
    </row>
    <row r="615" spans="1:5" ht="38.25" x14ac:dyDescent="0.2">
      <c r="A615" s="1003">
        <v>3.2</v>
      </c>
      <c r="B615" s="1099" t="s">
        <v>384</v>
      </c>
      <c r="C615" s="270" t="s">
        <v>336</v>
      </c>
      <c r="D615" s="1004" t="s">
        <v>940</v>
      </c>
      <c r="E615" s="1005" t="s">
        <v>941</v>
      </c>
    </row>
    <row r="616" spans="1:5" ht="24" outlineLevel="1" x14ac:dyDescent="0.2">
      <c r="A616" s="1006"/>
      <c r="B616" s="1107"/>
      <c r="C616" s="271" t="s">
        <v>337</v>
      </c>
      <c r="D616" s="1007"/>
      <c r="E616" s="1008" t="s">
        <v>78</v>
      </c>
    </row>
    <row r="617" spans="1:5" ht="48" outlineLevel="1" x14ac:dyDescent="0.2">
      <c r="A617" s="1006"/>
      <c r="B617" s="1107"/>
      <c r="C617" s="271" t="s">
        <v>285</v>
      </c>
      <c r="D617" s="1007"/>
      <c r="E617" s="1008" t="s">
        <v>78</v>
      </c>
    </row>
    <row r="618" spans="1:5" outlineLevel="1" x14ac:dyDescent="0.2">
      <c r="A618" s="1006"/>
      <c r="B618" s="1107"/>
      <c r="C618" s="271" t="s">
        <v>329</v>
      </c>
      <c r="D618" s="1007"/>
      <c r="E618" s="1008" t="s">
        <v>78</v>
      </c>
    </row>
    <row r="619" spans="1:5" ht="48" outlineLevel="1" x14ac:dyDescent="0.2">
      <c r="A619" s="1006"/>
      <c r="B619" s="1108"/>
      <c r="C619" s="271" t="s">
        <v>942</v>
      </c>
      <c r="D619" s="1007"/>
      <c r="E619" s="1008" t="s">
        <v>78</v>
      </c>
    </row>
    <row r="620" spans="1:5" ht="21" customHeight="1" x14ac:dyDescent="0.2">
      <c r="A620" s="1109" t="s">
        <v>338</v>
      </c>
      <c r="B620" s="1110"/>
      <c r="C620" s="1110"/>
      <c r="D620" s="1110"/>
      <c r="E620" s="1110"/>
    </row>
    <row r="621" spans="1:5" ht="38.25" x14ac:dyDescent="0.2">
      <c r="A621" s="1003">
        <v>3.3</v>
      </c>
      <c r="B621" s="1099" t="s">
        <v>385</v>
      </c>
      <c r="C621" s="270" t="s">
        <v>336</v>
      </c>
      <c r="D621" s="1004" t="s">
        <v>943</v>
      </c>
      <c r="E621" s="1005" t="s">
        <v>944</v>
      </c>
    </row>
    <row r="622" spans="1:5" ht="36" outlineLevel="1" x14ac:dyDescent="0.2">
      <c r="A622" s="1006"/>
      <c r="B622" s="1107"/>
      <c r="C622" s="271" t="s">
        <v>339</v>
      </c>
      <c r="D622" s="1007"/>
      <c r="E622" s="1008" t="s">
        <v>78</v>
      </c>
    </row>
    <row r="623" spans="1:5" ht="24" outlineLevel="1" x14ac:dyDescent="0.2">
      <c r="A623" s="1006"/>
      <c r="B623" s="1107"/>
      <c r="C623" s="271" t="s">
        <v>337</v>
      </c>
      <c r="D623" s="1007"/>
      <c r="E623" s="1008" t="s">
        <v>78</v>
      </c>
    </row>
    <row r="624" spans="1:5" ht="48" outlineLevel="1" x14ac:dyDescent="0.2">
      <c r="A624" s="1006"/>
      <c r="B624" s="1107"/>
      <c r="C624" s="271" t="s">
        <v>285</v>
      </c>
      <c r="D624" s="1007"/>
      <c r="E624" s="1008" t="s">
        <v>78</v>
      </c>
    </row>
    <row r="625" spans="1:5" outlineLevel="1" x14ac:dyDescent="0.2">
      <c r="A625" s="1006"/>
      <c r="B625" s="1107"/>
      <c r="C625" s="271" t="s">
        <v>329</v>
      </c>
      <c r="D625" s="1007"/>
      <c r="E625" s="1008" t="s">
        <v>78</v>
      </c>
    </row>
    <row r="626" spans="1:5" ht="48" outlineLevel="1" x14ac:dyDescent="0.2">
      <c r="A626" s="1006"/>
      <c r="B626" s="1108"/>
      <c r="C626" s="271" t="s">
        <v>942</v>
      </c>
      <c r="D626" s="1007"/>
      <c r="E626" s="1008" t="s">
        <v>78</v>
      </c>
    </row>
    <row r="627" spans="1:5" ht="21" customHeight="1" x14ac:dyDescent="0.2">
      <c r="A627" s="1109" t="s">
        <v>1021</v>
      </c>
      <c r="B627" s="1110"/>
      <c r="C627" s="1110"/>
      <c r="D627" s="1110"/>
      <c r="E627" s="1110"/>
    </row>
    <row r="628" spans="1:5" ht="38.25" x14ac:dyDescent="0.2">
      <c r="A628" s="1003">
        <v>3.4</v>
      </c>
      <c r="B628" s="1099" t="s">
        <v>1022</v>
      </c>
      <c r="C628" s="270" t="s">
        <v>336</v>
      </c>
      <c r="D628" s="1004" t="s">
        <v>1023</v>
      </c>
      <c r="E628" s="1005" t="s">
        <v>1024</v>
      </c>
    </row>
    <row r="629" spans="1:5" ht="24" outlineLevel="1" x14ac:dyDescent="0.2">
      <c r="A629" s="1006"/>
      <c r="B629" s="1107"/>
      <c r="C629" s="271" t="s">
        <v>337</v>
      </c>
      <c r="D629" s="1007"/>
      <c r="E629" s="1008" t="s">
        <v>78</v>
      </c>
    </row>
    <row r="630" spans="1:5" ht="48" outlineLevel="1" x14ac:dyDescent="0.2">
      <c r="A630" s="1006"/>
      <c r="B630" s="1107"/>
      <c r="C630" s="271" t="s">
        <v>285</v>
      </c>
      <c r="D630" s="1007"/>
      <c r="E630" s="1008" t="s">
        <v>78</v>
      </c>
    </row>
    <row r="631" spans="1:5" outlineLevel="1" x14ac:dyDescent="0.2">
      <c r="A631" s="1006"/>
      <c r="B631" s="1107"/>
      <c r="C631" s="271" t="s">
        <v>329</v>
      </c>
      <c r="D631" s="1007"/>
      <c r="E631" s="1008" t="s">
        <v>78</v>
      </c>
    </row>
    <row r="632" spans="1:5" ht="48" outlineLevel="1" x14ac:dyDescent="0.2">
      <c r="A632" s="1006"/>
      <c r="B632" s="1108"/>
      <c r="C632" s="271" t="s">
        <v>942</v>
      </c>
      <c r="D632" s="1007"/>
      <c r="E632" s="1008" t="s">
        <v>78</v>
      </c>
    </row>
    <row r="633" spans="1:5" ht="27.95" customHeight="1" x14ac:dyDescent="0.2">
      <c r="A633" s="1109" t="s">
        <v>1025</v>
      </c>
      <c r="B633" s="1110"/>
      <c r="C633" s="1110"/>
      <c r="D633" s="1110"/>
      <c r="E633" s="1110"/>
    </row>
    <row r="634" spans="1:5" ht="38.25" x14ac:dyDescent="0.2">
      <c r="A634" s="1003">
        <v>3.5</v>
      </c>
      <c r="B634" s="1099" t="s">
        <v>1026</v>
      </c>
      <c r="C634" s="270" t="s">
        <v>1027</v>
      </c>
      <c r="D634" s="1004" t="s">
        <v>1028</v>
      </c>
      <c r="E634" s="1005" t="s">
        <v>1029</v>
      </c>
    </row>
    <row r="635" spans="1:5" ht="24" outlineLevel="1" x14ac:dyDescent="0.2">
      <c r="A635" s="1006"/>
      <c r="B635" s="1107"/>
      <c r="C635" s="271" t="s">
        <v>340</v>
      </c>
      <c r="D635" s="1007"/>
      <c r="E635" s="1008" t="s">
        <v>78</v>
      </c>
    </row>
    <row r="636" spans="1:5" ht="24" outlineLevel="1" x14ac:dyDescent="0.2">
      <c r="A636" s="1006"/>
      <c r="B636" s="1107"/>
      <c r="C636" s="271" t="s">
        <v>341</v>
      </c>
      <c r="D636" s="1007"/>
      <c r="E636" s="1008" t="s">
        <v>78</v>
      </c>
    </row>
    <row r="637" spans="1:5" ht="60" outlineLevel="1" x14ac:dyDescent="0.2">
      <c r="A637" s="1006"/>
      <c r="B637" s="1107"/>
      <c r="C637" s="271" t="s">
        <v>342</v>
      </c>
      <c r="D637" s="1007"/>
      <c r="E637" s="1008" t="s">
        <v>78</v>
      </c>
    </row>
    <row r="638" spans="1:5" ht="36" outlineLevel="1" x14ac:dyDescent="0.2">
      <c r="A638" s="1006"/>
      <c r="B638" s="1107"/>
      <c r="C638" s="271" t="s">
        <v>343</v>
      </c>
      <c r="D638" s="1007"/>
      <c r="E638" s="1008" t="s">
        <v>78</v>
      </c>
    </row>
    <row r="639" spans="1:5" outlineLevel="1" x14ac:dyDescent="0.2">
      <c r="A639" s="1006"/>
      <c r="B639" s="1107"/>
      <c r="C639" s="271" t="s">
        <v>344</v>
      </c>
      <c r="D639" s="1007"/>
      <c r="E639" s="1008" t="s">
        <v>78</v>
      </c>
    </row>
    <row r="640" spans="1:5" ht="48" outlineLevel="1" x14ac:dyDescent="0.2">
      <c r="A640" s="1006"/>
      <c r="B640" s="1107"/>
      <c r="C640" s="271" t="s">
        <v>945</v>
      </c>
      <c r="D640" s="1007"/>
      <c r="E640" s="1008" t="s">
        <v>78</v>
      </c>
    </row>
    <row r="641" spans="1:5" outlineLevel="1" x14ac:dyDescent="0.2">
      <c r="A641" s="1006"/>
      <c r="B641" s="1108"/>
      <c r="C641" s="271" t="s">
        <v>263</v>
      </c>
      <c r="D641" s="1007"/>
      <c r="E641" s="1008"/>
    </row>
    <row r="642" spans="1:5" ht="38.25" x14ac:dyDescent="0.2">
      <c r="A642" s="1003">
        <v>3.6</v>
      </c>
      <c r="B642" s="1099" t="s">
        <v>1030</v>
      </c>
      <c r="C642" s="270" t="s">
        <v>1031</v>
      </c>
      <c r="D642" s="1004" t="s">
        <v>1032</v>
      </c>
      <c r="E642" s="1005" t="s">
        <v>1033</v>
      </c>
    </row>
    <row r="643" spans="1:5" ht="24" outlineLevel="1" x14ac:dyDescent="0.2">
      <c r="A643" s="1006"/>
      <c r="B643" s="1107"/>
      <c r="C643" s="271" t="s">
        <v>340</v>
      </c>
      <c r="D643" s="1007"/>
      <c r="E643" s="1008" t="s">
        <v>78</v>
      </c>
    </row>
    <row r="644" spans="1:5" ht="24" outlineLevel="1" x14ac:dyDescent="0.2">
      <c r="A644" s="1006"/>
      <c r="B644" s="1107"/>
      <c r="C644" s="271" t="s">
        <v>341</v>
      </c>
      <c r="D644" s="1007"/>
      <c r="E644" s="1008" t="s">
        <v>78</v>
      </c>
    </row>
    <row r="645" spans="1:5" ht="60" outlineLevel="1" x14ac:dyDescent="0.2">
      <c r="A645" s="1006"/>
      <c r="B645" s="1107"/>
      <c r="C645" s="271" t="s">
        <v>342</v>
      </c>
      <c r="D645" s="1007"/>
      <c r="E645" s="1008" t="s">
        <v>78</v>
      </c>
    </row>
    <row r="646" spans="1:5" ht="36" outlineLevel="1" x14ac:dyDescent="0.2">
      <c r="A646" s="1006"/>
      <c r="B646" s="1107"/>
      <c r="C646" s="271" t="s">
        <v>343</v>
      </c>
      <c r="D646" s="1007"/>
      <c r="E646" s="1008" t="s">
        <v>78</v>
      </c>
    </row>
    <row r="647" spans="1:5" outlineLevel="1" x14ac:dyDescent="0.2">
      <c r="A647" s="1006"/>
      <c r="B647" s="1107"/>
      <c r="C647" s="271" t="s">
        <v>344</v>
      </c>
      <c r="D647" s="1007"/>
      <c r="E647" s="1008" t="s">
        <v>78</v>
      </c>
    </row>
    <row r="648" spans="1:5" ht="48" outlineLevel="1" x14ac:dyDescent="0.2">
      <c r="A648" s="1006"/>
      <c r="B648" s="1107"/>
      <c r="C648" s="271" t="s">
        <v>945</v>
      </c>
      <c r="D648" s="1007"/>
      <c r="E648" s="1008" t="s">
        <v>78</v>
      </c>
    </row>
    <row r="649" spans="1:5" outlineLevel="1" x14ac:dyDescent="0.2">
      <c r="A649" s="1006"/>
      <c r="B649" s="1108"/>
      <c r="C649" s="271" t="s">
        <v>263</v>
      </c>
      <c r="D649" s="1007"/>
      <c r="E649" s="1008"/>
    </row>
    <row r="650" spans="1:5" ht="38.25" x14ac:dyDescent="0.2">
      <c r="A650" s="1003">
        <v>3.7</v>
      </c>
      <c r="B650" s="1099" t="s">
        <v>1034</v>
      </c>
      <c r="C650" s="270" t="s">
        <v>1035</v>
      </c>
      <c r="D650" s="1004" t="s">
        <v>1036</v>
      </c>
      <c r="E650" s="1005" t="s">
        <v>1037</v>
      </c>
    </row>
    <row r="651" spans="1:5" ht="24" outlineLevel="1" x14ac:dyDescent="0.2">
      <c r="A651" s="1006"/>
      <c r="B651" s="1107"/>
      <c r="C651" s="271" t="s">
        <v>340</v>
      </c>
      <c r="D651" s="1007"/>
      <c r="E651" s="1008" t="s">
        <v>78</v>
      </c>
    </row>
    <row r="652" spans="1:5" ht="24" outlineLevel="1" x14ac:dyDescent="0.2">
      <c r="A652" s="1006"/>
      <c r="B652" s="1107"/>
      <c r="C652" s="271" t="s">
        <v>341</v>
      </c>
      <c r="D652" s="1007"/>
      <c r="E652" s="1008" t="s">
        <v>78</v>
      </c>
    </row>
    <row r="653" spans="1:5" ht="60" outlineLevel="1" x14ac:dyDescent="0.2">
      <c r="A653" s="1006"/>
      <c r="B653" s="1107"/>
      <c r="C653" s="271" t="s">
        <v>342</v>
      </c>
      <c r="D653" s="1007"/>
      <c r="E653" s="1008" t="s">
        <v>78</v>
      </c>
    </row>
    <row r="654" spans="1:5" ht="36" outlineLevel="1" x14ac:dyDescent="0.2">
      <c r="A654" s="1006"/>
      <c r="B654" s="1107"/>
      <c r="C654" s="271" t="s">
        <v>343</v>
      </c>
      <c r="D654" s="1007"/>
      <c r="E654" s="1008" t="s">
        <v>78</v>
      </c>
    </row>
    <row r="655" spans="1:5" outlineLevel="1" x14ac:dyDescent="0.2">
      <c r="A655" s="1006"/>
      <c r="B655" s="1107"/>
      <c r="C655" s="271" t="s">
        <v>344</v>
      </c>
      <c r="D655" s="1007"/>
      <c r="E655" s="1008" t="s">
        <v>78</v>
      </c>
    </row>
    <row r="656" spans="1:5" ht="48" outlineLevel="1" x14ac:dyDescent="0.2">
      <c r="A656" s="1006"/>
      <c r="B656" s="1107"/>
      <c r="C656" s="271" t="s">
        <v>945</v>
      </c>
      <c r="D656" s="1007"/>
      <c r="E656" s="1008" t="s">
        <v>78</v>
      </c>
    </row>
    <row r="657" spans="1:5" outlineLevel="1" x14ac:dyDescent="0.2">
      <c r="A657" s="1006"/>
      <c r="B657" s="1108"/>
      <c r="C657" s="271" t="s">
        <v>263</v>
      </c>
      <c r="D657" s="1007"/>
      <c r="E657" s="1008"/>
    </row>
    <row r="658" spans="1:5" ht="21" customHeight="1" x14ac:dyDescent="0.2">
      <c r="A658" s="1109" t="s">
        <v>1082</v>
      </c>
      <c r="B658" s="1110"/>
      <c r="C658" s="1110"/>
      <c r="D658" s="1110"/>
      <c r="E658" s="1110"/>
    </row>
    <row r="659" spans="1:5" ht="38.25" x14ac:dyDescent="0.2">
      <c r="A659" s="1003">
        <v>3.8</v>
      </c>
      <c r="B659" s="1099" t="s">
        <v>1095</v>
      </c>
      <c r="C659" s="270" t="s">
        <v>1096</v>
      </c>
      <c r="D659" s="1004" t="s">
        <v>1097</v>
      </c>
      <c r="E659" s="1005" t="s">
        <v>1098</v>
      </c>
    </row>
    <row r="660" spans="1:5" ht="48" outlineLevel="1" x14ac:dyDescent="0.2">
      <c r="A660" s="1006"/>
      <c r="B660" s="1107"/>
      <c r="C660" s="271" t="s">
        <v>323</v>
      </c>
      <c r="D660" s="1007"/>
      <c r="E660" s="1008" t="s">
        <v>78</v>
      </c>
    </row>
    <row r="661" spans="1:5" ht="48" outlineLevel="1" x14ac:dyDescent="0.2">
      <c r="A661" s="1006"/>
      <c r="B661" s="1107"/>
      <c r="C661" s="271" t="s">
        <v>324</v>
      </c>
      <c r="D661" s="1007"/>
      <c r="E661" s="1008" t="s">
        <v>78</v>
      </c>
    </row>
    <row r="662" spans="1:5" outlineLevel="1" x14ac:dyDescent="0.2">
      <c r="A662" s="1006"/>
      <c r="B662" s="1107"/>
      <c r="C662" s="271" t="s">
        <v>262</v>
      </c>
      <c r="D662" s="1007"/>
      <c r="E662" s="1008" t="s">
        <v>78</v>
      </c>
    </row>
    <row r="663" spans="1:5" ht="48" outlineLevel="1" x14ac:dyDescent="0.2">
      <c r="A663" s="1006"/>
      <c r="B663" s="1107"/>
      <c r="C663" s="271" t="s">
        <v>931</v>
      </c>
      <c r="D663" s="1007"/>
      <c r="E663" s="1008" t="s">
        <v>78</v>
      </c>
    </row>
    <row r="664" spans="1:5" outlineLevel="1" x14ac:dyDescent="0.2">
      <c r="A664" s="1006"/>
      <c r="B664" s="1108"/>
      <c r="C664" s="271" t="s">
        <v>263</v>
      </c>
      <c r="D664" s="1007"/>
      <c r="E664" s="1008"/>
    </row>
    <row r="665" spans="1:5" ht="21" customHeight="1" x14ac:dyDescent="0.2">
      <c r="A665" s="1109" t="s">
        <v>345</v>
      </c>
      <c r="B665" s="1110"/>
      <c r="C665" s="1110"/>
      <c r="D665" s="1110"/>
      <c r="E665" s="1110"/>
    </row>
    <row r="666" spans="1:5" ht="39.950000000000003" customHeight="1" x14ac:dyDescent="0.2">
      <c r="A666" s="1003">
        <v>3.9</v>
      </c>
      <c r="B666" s="1099" t="s">
        <v>346</v>
      </c>
      <c r="C666" s="270" t="s">
        <v>347</v>
      </c>
      <c r="D666" s="1004" t="s">
        <v>946</v>
      </c>
      <c r="E666" s="1005" t="s">
        <v>947</v>
      </c>
    </row>
    <row r="667" spans="1:5" ht="24" outlineLevel="1" x14ac:dyDescent="0.2">
      <c r="A667" s="1006"/>
      <c r="B667" s="1107"/>
      <c r="C667" s="271" t="s">
        <v>348</v>
      </c>
      <c r="D667" s="1007"/>
      <c r="E667" s="1008" t="s">
        <v>78</v>
      </c>
    </row>
    <row r="668" spans="1:5" ht="48" outlineLevel="1" x14ac:dyDescent="0.2">
      <c r="A668" s="1006"/>
      <c r="B668" s="1107"/>
      <c r="C668" s="271" t="s">
        <v>285</v>
      </c>
      <c r="D668" s="1007"/>
      <c r="E668" s="1008" t="s">
        <v>78</v>
      </c>
    </row>
    <row r="669" spans="1:5" outlineLevel="1" x14ac:dyDescent="0.2">
      <c r="A669" s="1006"/>
      <c r="B669" s="1107"/>
      <c r="C669" s="271" t="s">
        <v>948</v>
      </c>
      <c r="D669" s="1007"/>
      <c r="E669" s="1008" t="s">
        <v>78</v>
      </c>
    </row>
    <row r="670" spans="1:5" ht="48" outlineLevel="1" x14ac:dyDescent="0.2">
      <c r="A670" s="1006"/>
      <c r="B670" s="1108"/>
      <c r="C670" s="271" t="s">
        <v>942</v>
      </c>
      <c r="D670" s="1007"/>
      <c r="E670" s="1008" t="s">
        <v>78</v>
      </c>
    </row>
    <row r="671" spans="1:5" ht="21" customHeight="1" x14ac:dyDescent="0.2">
      <c r="A671" s="1109" t="s">
        <v>1052</v>
      </c>
      <c r="B671" s="1110"/>
      <c r="C671" s="1110"/>
      <c r="D671" s="1110"/>
      <c r="E671" s="1110"/>
    </row>
    <row r="672" spans="1:5" ht="25.5" x14ac:dyDescent="0.2">
      <c r="A672" s="1003">
        <v>3.1</v>
      </c>
      <c r="B672" s="1099" t="s">
        <v>1053</v>
      </c>
      <c r="C672" s="270" t="s">
        <v>1054</v>
      </c>
      <c r="D672" s="1004" t="s">
        <v>1055</v>
      </c>
      <c r="E672" s="1005" t="s">
        <v>1056</v>
      </c>
    </row>
    <row r="673" spans="1:5" ht="24" outlineLevel="1" x14ac:dyDescent="0.2">
      <c r="A673" s="1006"/>
      <c r="B673" s="1107"/>
      <c r="C673" s="271" t="s">
        <v>337</v>
      </c>
      <c r="D673" s="1007"/>
      <c r="E673" s="1008" t="s">
        <v>78</v>
      </c>
    </row>
    <row r="674" spans="1:5" ht="48" outlineLevel="1" x14ac:dyDescent="0.2">
      <c r="A674" s="1006"/>
      <c r="B674" s="1107"/>
      <c r="C674" s="271" t="s">
        <v>285</v>
      </c>
      <c r="D674" s="1007"/>
      <c r="E674" s="1008" t="s">
        <v>78</v>
      </c>
    </row>
    <row r="675" spans="1:5" outlineLevel="1" x14ac:dyDescent="0.2">
      <c r="A675" s="1006"/>
      <c r="B675" s="1107"/>
      <c r="C675" s="271" t="s">
        <v>329</v>
      </c>
      <c r="D675" s="1007"/>
      <c r="E675" s="1008" t="s">
        <v>78</v>
      </c>
    </row>
    <row r="676" spans="1:5" ht="48" outlineLevel="1" x14ac:dyDescent="0.2">
      <c r="A676" s="1006"/>
      <c r="B676" s="1108"/>
      <c r="C676" s="271" t="s">
        <v>942</v>
      </c>
      <c r="D676" s="1007"/>
      <c r="E676" s="1008" t="s">
        <v>78</v>
      </c>
    </row>
    <row r="677" spans="1:5" ht="21" customHeight="1" x14ac:dyDescent="0.2">
      <c r="A677" s="1109" t="s">
        <v>349</v>
      </c>
      <c r="B677" s="1110"/>
      <c r="C677" s="1110"/>
      <c r="D677" s="1110"/>
      <c r="E677" s="1110"/>
    </row>
    <row r="678" spans="1:5" ht="38.25" x14ac:dyDescent="0.2">
      <c r="A678" s="1003">
        <v>3.11</v>
      </c>
      <c r="B678" s="1099" t="s">
        <v>386</v>
      </c>
      <c r="C678" s="270" t="s">
        <v>350</v>
      </c>
      <c r="D678" s="1004" t="s">
        <v>949</v>
      </c>
      <c r="E678" s="1005" t="s">
        <v>950</v>
      </c>
    </row>
    <row r="679" spans="1:5" ht="24" outlineLevel="1" x14ac:dyDescent="0.2">
      <c r="A679" s="1006"/>
      <c r="B679" s="1107"/>
      <c r="C679" s="271" t="s">
        <v>337</v>
      </c>
      <c r="D679" s="1007"/>
      <c r="E679" s="1008" t="s">
        <v>78</v>
      </c>
    </row>
    <row r="680" spans="1:5" ht="48" outlineLevel="1" x14ac:dyDescent="0.2">
      <c r="A680" s="1006"/>
      <c r="B680" s="1107"/>
      <c r="C680" s="271" t="s">
        <v>285</v>
      </c>
      <c r="D680" s="1007"/>
      <c r="E680" s="1008" t="s">
        <v>78</v>
      </c>
    </row>
    <row r="681" spans="1:5" outlineLevel="1" x14ac:dyDescent="0.2">
      <c r="A681" s="1006"/>
      <c r="B681" s="1107"/>
      <c r="C681" s="271" t="s">
        <v>329</v>
      </c>
      <c r="D681" s="1007"/>
      <c r="E681" s="1008" t="s">
        <v>78</v>
      </c>
    </row>
    <row r="682" spans="1:5" ht="48" outlineLevel="1" x14ac:dyDescent="0.2">
      <c r="A682" s="1006"/>
      <c r="B682" s="1108"/>
      <c r="C682" s="271" t="s">
        <v>942</v>
      </c>
      <c r="D682" s="1007"/>
      <c r="E682" s="1008" t="s">
        <v>78</v>
      </c>
    </row>
    <row r="683" spans="1:5" ht="21" customHeight="1" x14ac:dyDescent="0.2">
      <c r="A683" s="1109" t="s">
        <v>351</v>
      </c>
      <c r="B683" s="1110"/>
      <c r="C683" s="1110"/>
      <c r="D683" s="1110"/>
      <c r="E683" s="1110"/>
    </row>
    <row r="684" spans="1:5" ht="39.950000000000003" customHeight="1" x14ac:dyDescent="0.2">
      <c r="A684" s="1003">
        <v>3.12</v>
      </c>
      <c r="B684" s="1099" t="s">
        <v>387</v>
      </c>
      <c r="C684" s="270" t="s">
        <v>347</v>
      </c>
      <c r="D684" s="1004" t="s">
        <v>951</v>
      </c>
      <c r="E684" s="1005" t="s">
        <v>952</v>
      </c>
    </row>
    <row r="685" spans="1:5" ht="24" outlineLevel="1" x14ac:dyDescent="0.2">
      <c r="A685" s="1006"/>
      <c r="B685" s="1107"/>
      <c r="C685" s="271" t="s">
        <v>348</v>
      </c>
      <c r="D685" s="1007"/>
      <c r="E685" s="1008" t="s">
        <v>78</v>
      </c>
    </row>
    <row r="686" spans="1:5" ht="48" outlineLevel="1" x14ac:dyDescent="0.2">
      <c r="A686" s="1006"/>
      <c r="B686" s="1107"/>
      <c r="C686" s="271" t="s">
        <v>285</v>
      </c>
      <c r="D686" s="1007"/>
      <c r="E686" s="1008" t="s">
        <v>78</v>
      </c>
    </row>
    <row r="687" spans="1:5" outlineLevel="1" x14ac:dyDescent="0.2">
      <c r="A687" s="1006"/>
      <c r="B687" s="1107"/>
      <c r="C687" s="271" t="s">
        <v>948</v>
      </c>
      <c r="D687" s="1007"/>
      <c r="E687" s="1008" t="s">
        <v>78</v>
      </c>
    </row>
    <row r="688" spans="1:5" ht="48" outlineLevel="1" x14ac:dyDescent="0.2">
      <c r="A688" s="1006"/>
      <c r="B688" s="1108"/>
      <c r="C688" s="271" t="s">
        <v>942</v>
      </c>
      <c r="D688" s="1007"/>
      <c r="E688" s="1008" t="s">
        <v>78</v>
      </c>
    </row>
    <row r="689" spans="1:5" ht="21" customHeight="1" x14ac:dyDescent="0.2">
      <c r="A689" s="1109" t="s">
        <v>1038</v>
      </c>
      <c r="B689" s="1110"/>
      <c r="C689" s="1110"/>
      <c r="D689" s="1110"/>
      <c r="E689" s="1110"/>
    </row>
    <row r="690" spans="1:5" ht="25.5" x14ac:dyDescent="0.2">
      <c r="A690" s="1003">
        <v>3.13</v>
      </c>
      <c r="B690" s="1099" t="s">
        <v>1099</v>
      </c>
      <c r="C690" s="270" t="s">
        <v>1039</v>
      </c>
      <c r="D690" s="1004" t="s">
        <v>1040</v>
      </c>
      <c r="E690" s="1005" t="s">
        <v>1041</v>
      </c>
    </row>
    <row r="691" spans="1:5" ht="24" outlineLevel="1" x14ac:dyDescent="0.2">
      <c r="A691" s="1006"/>
      <c r="B691" s="1107"/>
      <c r="C691" s="271" t="s">
        <v>348</v>
      </c>
      <c r="D691" s="1007"/>
      <c r="E691" s="1008" t="s">
        <v>78</v>
      </c>
    </row>
    <row r="692" spans="1:5" ht="48" outlineLevel="1" x14ac:dyDescent="0.2">
      <c r="A692" s="1006"/>
      <c r="B692" s="1107"/>
      <c r="C692" s="271" t="s">
        <v>285</v>
      </c>
      <c r="D692" s="1007"/>
      <c r="E692" s="1008" t="s">
        <v>78</v>
      </c>
    </row>
    <row r="693" spans="1:5" outlineLevel="1" x14ac:dyDescent="0.2">
      <c r="A693" s="1006"/>
      <c r="B693" s="1107"/>
      <c r="C693" s="271" t="s">
        <v>329</v>
      </c>
      <c r="D693" s="1007"/>
      <c r="E693" s="1008" t="s">
        <v>78</v>
      </c>
    </row>
    <row r="694" spans="1:5" ht="48" outlineLevel="1" x14ac:dyDescent="0.2">
      <c r="A694" s="1006"/>
      <c r="B694" s="1107"/>
      <c r="C694" s="271" t="s">
        <v>931</v>
      </c>
      <c r="D694" s="1007"/>
      <c r="E694" s="1008" t="s">
        <v>78</v>
      </c>
    </row>
    <row r="695" spans="1:5" outlineLevel="1" x14ac:dyDescent="0.2">
      <c r="A695" s="1006"/>
      <c r="B695" s="1108"/>
      <c r="C695" s="271" t="s">
        <v>263</v>
      </c>
      <c r="D695" s="1007"/>
      <c r="E695" s="1008"/>
    </row>
    <row r="696" spans="1:5" ht="21" customHeight="1" x14ac:dyDescent="0.2">
      <c r="A696" s="1109" t="s">
        <v>1042</v>
      </c>
      <c r="B696" s="1110"/>
      <c r="C696" s="1110"/>
      <c r="D696" s="1110"/>
      <c r="E696" s="1110"/>
    </row>
    <row r="697" spans="1:5" ht="38.25" x14ac:dyDescent="0.2">
      <c r="A697" s="1003">
        <v>3.14</v>
      </c>
      <c r="B697" s="1099" t="s">
        <v>1043</v>
      </c>
      <c r="C697" s="270" t="s">
        <v>1044</v>
      </c>
      <c r="D697" s="1004" t="s">
        <v>1045</v>
      </c>
      <c r="E697" s="1005">
        <v>801</v>
      </c>
    </row>
    <row r="698" spans="1:5" ht="24" outlineLevel="1" x14ac:dyDescent="0.2">
      <c r="A698" s="1006"/>
      <c r="B698" s="1107"/>
      <c r="C698" s="271" t="s">
        <v>348</v>
      </c>
      <c r="D698" s="1007"/>
      <c r="E698" s="1008" t="s">
        <v>78</v>
      </c>
    </row>
    <row r="699" spans="1:5" ht="48" outlineLevel="1" x14ac:dyDescent="0.2">
      <c r="A699" s="1006"/>
      <c r="B699" s="1107"/>
      <c r="C699" s="271" t="s">
        <v>285</v>
      </c>
      <c r="D699" s="1007"/>
      <c r="E699" s="1008" t="s">
        <v>78</v>
      </c>
    </row>
    <row r="700" spans="1:5" outlineLevel="1" x14ac:dyDescent="0.2">
      <c r="A700" s="1006"/>
      <c r="B700" s="1107"/>
      <c r="C700" s="271" t="s">
        <v>1046</v>
      </c>
      <c r="D700" s="1007"/>
      <c r="E700" s="1008" t="s">
        <v>78</v>
      </c>
    </row>
    <row r="701" spans="1:5" ht="48" outlineLevel="1" x14ac:dyDescent="0.2">
      <c r="A701" s="1006"/>
      <c r="B701" s="1108"/>
      <c r="C701" s="271" t="s">
        <v>942</v>
      </c>
      <c r="D701" s="1007"/>
      <c r="E701" s="1008" t="s">
        <v>78</v>
      </c>
    </row>
    <row r="702" spans="1:5" ht="21" customHeight="1" x14ac:dyDescent="0.2">
      <c r="A702" s="1109" t="s">
        <v>1047</v>
      </c>
      <c r="B702" s="1110"/>
      <c r="C702" s="1110"/>
      <c r="D702" s="1110"/>
      <c r="E702" s="1110"/>
    </row>
    <row r="703" spans="1:5" ht="25.5" x14ac:dyDescent="0.2">
      <c r="A703" s="1003">
        <v>3.15</v>
      </c>
      <c r="B703" s="1099" t="s">
        <v>1100</v>
      </c>
      <c r="C703" s="270" t="s">
        <v>1039</v>
      </c>
      <c r="D703" s="1004" t="s">
        <v>1101</v>
      </c>
      <c r="E703" s="1005" t="s">
        <v>1102</v>
      </c>
    </row>
    <row r="704" spans="1:5" ht="24" outlineLevel="1" x14ac:dyDescent="0.2">
      <c r="A704" s="1006"/>
      <c r="B704" s="1107"/>
      <c r="C704" s="271" t="s">
        <v>348</v>
      </c>
      <c r="D704" s="1007"/>
      <c r="E704" s="1008" t="s">
        <v>78</v>
      </c>
    </row>
    <row r="705" spans="1:5" ht="48" outlineLevel="1" x14ac:dyDescent="0.2">
      <c r="A705" s="1006"/>
      <c r="B705" s="1107"/>
      <c r="C705" s="271" t="s">
        <v>285</v>
      </c>
      <c r="D705" s="1007"/>
      <c r="E705" s="1008" t="s">
        <v>78</v>
      </c>
    </row>
    <row r="706" spans="1:5" outlineLevel="1" x14ac:dyDescent="0.2">
      <c r="A706" s="1006"/>
      <c r="B706" s="1107"/>
      <c r="C706" s="271" t="s">
        <v>329</v>
      </c>
      <c r="D706" s="1007"/>
      <c r="E706" s="1008" t="s">
        <v>78</v>
      </c>
    </row>
    <row r="707" spans="1:5" ht="48" outlineLevel="1" x14ac:dyDescent="0.2">
      <c r="A707" s="1006"/>
      <c r="B707" s="1107"/>
      <c r="C707" s="271" t="s">
        <v>931</v>
      </c>
      <c r="D707" s="1007"/>
      <c r="E707" s="1008" t="s">
        <v>78</v>
      </c>
    </row>
    <row r="708" spans="1:5" outlineLevel="1" x14ac:dyDescent="0.2">
      <c r="A708" s="1006"/>
      <c r="B708" s="1108"/>
      <c r="C708" s="271" t="s">
        <v>263</v>
      </c>
      <c r="D708" s="1007"/>
      <c r="E708" s="1008"/>
    </row>
    <row r="709" spans="1:5" ht="27.95" customHeight="1" x14ac:dyDescent="0.2">
      <c r="A709" s="1109" t="s">
        <v>1048</v>
      </c>
      <c r="B709" s="1110"/>
      <c r="C709" s="1110"/>
      <c r="D709" s="1110"/>
      <c r="E709" s="1110"/>
    </row>
    <row r="710" spans="1:5" ht="38.25" x14ac:dyDescent="0.2">
      <c r="A710" s="1003">
        <v>3.16</v>
      </c>
      <c r="B710" s="1099" t="s">
        <v>1049</v>
      </c>
      <c r="C710" s="270" t="s">
        <v>336</v>
      </c>
      <c r="D710" s="1004" t="s">
        <v>1050</v>
      </c>
      <c r="E710" s="1005" t="s">
        <v>1051</v>
      </c>
    </row>
    <row r="711" spans="1:5" ht="24" outlineLevel="1" x14ac:dyDescent="0.2">
      <c r="A711" s="1006"/>
      <c r="B711" s="1107"/>
      <c r="C711" s="271" t="s">
        <v>337</v>
      </c>
      <c r="D711" s="1007"/>
      <c r="E711" s="1008" t="s">
        <v>78</v>
      </c>
    </row>
    <row r="712" spans="1:5" ht="48" outlineLevel="1" x14ac:dyDescent="0.2">
      <c r="A712" s="1006"/>
      <c r="B712" s="1107"/>
      <c r="C712" s="271" t="s">
        <v>285</v>
      </c>
      <c r="D712" s="1007"/>
      <c r="E712" s="1008" t="s">
        <v>78</v>
      </c>
    </row>
    <row r="713" spans="1:5" outlineLevel="1" x14ac:dyDescent="0.2">
      <c r="A713" s="1006"/>
      <c r="B713" s="1107"/>
      <c r="C713" s="271" t="s">
        <v>329</v>
      </c>
      <c r="D713" s="1007"/>
      <c r="E713" s="1008" t="s">
        <v>78</v>
      </c>
    </row>
    <row r="714" spans="1:5" ht="36" outlineLevel="1" x14ac:dyDescent="0.2">
      <c r="A714" s="1006"/>
      <c r="B714" s="1107"/>
      <c r="C714" s="271" t="s">
        <v>339</v>
      </c>
      <c r="D714" s="1007"/>
      <c r="E714" s="1008" t="s">
        <v>78</v>
      </c>
    </row>
    <row r="715" spans="1:5" ht="48" outlineLevel="1" x14ac:dyDescent="0.2">
      <c r="A715" s="1006"/>
      <c r="B715" s="1108"/>
      <c r="C715" s="271" t="s">
        <v>942</v>
      </c>
      <c r="D715" s="1007"/>
      <c r="E715" s="1008" t="s">
        <v>78</v>
      </c>
    </row>
    <row r="716" spans="1:5" ht="15" x14ac:dyDescent="0.2">
      <c r="A716" s="1003"/>
      <c r="B716" s="1103" t="s">
        <v>352</v>
      </c>
      <c r="C716" s="1104"/>
      <c r="D716" s="1104"/>
      <c r="E716" s="1009"/>
    </row>
    <row r="717" spans="1:5" ht="15" x14ac:dyDescent="0.2">
      <c r="A717" s="1003"/>
      <c r="B717" s="1099" t="s">
        <v>953</v>
      </c>
      <c r="C717" s="1100"/>
      <c r="D717" s="1100"/>
      <c r="E717" s="1005" t="s">
        <v>1057</v>
      </c>
    </row>
    <row r="718" spans="1:5" ht="15" x14ac:dyDescent="0.2">
      <c r="A718" s="1003"/>
      <c r="B718" s="1099" t="s">
        <v>333</v>
      </c>
      <c r="C718" s="1100"/>
      <c r="D718" s="1100"/>
      <c r="E718" s="1005" t="s">
        <v>1103</v>
      </c>
    </row>
    <row r="719" spans="1:5" ht="15" x14ac:dyDescent="0.2">
      <c r="A719" s="1003"/>
      <c r="B719" s="1099" t="s">
        <v>319</v>
      </c>
      <c r="C719" s="1100"/>
      <c r="D719" s="1100"/>
      <c r="E719" s="1005" t="s">
        <v>1104</v>
      </c>
    </row>
    <row r="720" spans="1:5" ht="15" x14ac:dyDescent="0.2">
      <c r="A720" s="1003"/>
      <c r="B720" s="1099" t="s">
        <v>321</v>
      </c>
      <c r="C720" s="1100"/>
      <c r="D720" s="1100"/>
      <c r="E720" s="1005" t="s">
        <v>1105</v>
      </c>
    </row>
    <row r="721" spans="1:5" ht="15" x14ac:dyDescent="0.2">
      <c r="A721" s="1003"/>
      <c r="B721" s="1103" t="s">
        <v>353</v>
      </c>
      <c r="C721" s="1104"/>
      <c r="D721" s="1104"/>
      <c r="E721" s="1009" t="s">
        <v>1105</v>
      </c>
    </row>
    <row r="722" spans="1:5" ht="21" customHeight="1" x14ac:dyDescent="0.2">
      <c r="A722" s="1105" t="s">
        <v>1083</v>
      </c>
      <c r="B722" s="1106"/>
      <c r="C722" s="1106"/>
      <c r="D722" s="1106"/>
      <c r="E722" s="1106"/>
    </row>
    <row r="723" spans="1:5" ht="25.5" x14ac:dyDescent="0.2">
      <c r="A723" s="1003">
        <v>4.0999999999999996</v>
      </c>
      <c r="B723" s="1099" t="s">
        <v>354</v>
      </c>
      <c r="C723" s="270" t="s">
        <v>355</v>
      </c>
      <c r="D723" s="1004" t="s">
        <v>954</v>
      </c>
      <c r="E723" s="1005" t="s">
        <v>955</v>
      </c>
    </row>
    <row r="724" spans="1:5" ht="36" outlineLevel="1" x14ac:dyDescent="0.2">
      <c r="A724" s="1006"/>
      <c r="B724" s="1107"/>
      <c r="C724" s="271" t="s">
        <v>356</v>
      </c>
      <c r="D724" s="1007"/>
      <c r="E724" s="1008" t="s">
        <v>78</v>
      </c>
    </row>
    <row r="725" spans="1:5" ht="60" outlineLevel="1" x14ac:dyDescent="0.2">
      <c r="A725" s="1006"/>
      <c r="B725" s="1107"/>
      <c r="C725" s="271" t="s">
        <v>357</v>
      </c>
      <c r="D725" s="1007"/>
      <c r="E725" s="1008" t="s">
        <v>78</v>
      </c>
    </row>
    <row r="726" spans="1:5" outlineLevel="1" x14ac:dyDescent="0.2">
      <c r="A726" s="1006"/>
      <c r="B726" s="1107"/>
      <c r="C726" s="271" t="s">
        <v>956</v>
      </c>
      <c r="D726" s="1007"/>
      <c r="E726" s="1008" t="s">
        <v>78</v>
      </c>
    </row>
    <row r="727" spans="1:5" ht="48" outlineLevel="1" x14ac:dyDescent="0.2">
      <c r="A727" s="1006"/>
      <c r="B727" s="1108"/>
      <c r="C727" s="271" t="s">
        <v>942</v>
      </c>
      <c r="D727" s="1007"/>
      <c r="E727" s="1008" t="s">
        <v>78</v>
      </c>
    </row>
    <row r="728" spans="1:5" ht="15" x14ac:dyDescent="0.2">
      <c r="A728" s="1003"/>
      <c r="B728" s="1103" t="s">
        <v>1084</v>
      </c>
      <c r="C728" s="1104"/>
      <c r="D728" s="1104"/>
      <c r="E728" s="1009"/>
    </row>
    <row r="729" spans="1:5" ht="15" x14ac:dyDescent="0.2">
      <c r="A729" s="1003"/>
      <c r="B729" s="1099" t="s">
        <v>358</v>
      </c>
      <c r="C729" s="1100"/>
      <c r="D729" s="1100"/>
      <c r="E729" s="1005" t="s">
        <v>955</v>
      </c>
    </row>
    <row r="730" spans="1:5" ht="15" x14ac:dyDescent="0.2">
      <c r="A730" s="1003"/>
      <c r="B730" s="1103" t="s">
        <v>1085</v>
      </c>
      <c r="C730" s="1104"/>
      <c r="D730" s="1104"/>
      <c r="E730" s="1009" t="s">
        <v>955</v>
      </c>
    </row>
    <row r="731" spans="1:5" ht="15" x14ac:dyDescent="0.2">
      <c r="A731" s="1003"/>
      <c r="B731" s="1103"/>
      <c r="C731" s="1104"/>
      <c r="D731" s="1104"/>
      <c r="E731" s="1009"/>
    </row>
    <row r="732" spans="1:5" ht="15" x14ac:dyDescent="0.2">
      <c r="A732" s="1003"/>
      <c r="B732" s="1103" t="s">
        <v>388</v>
      </c>
      <c r="C732" s="1104"/>
      <c r="D732" s="1104"/>
      <c r="E732" s="1009"/>
    </row>
    <row r="733" spans="1:5" ht="15" x14ac:dyDescent="0.2">
      <c r="A733" s="1003"/>
      <c r="B733" s="1099" t="s">
        <v>359</v>
      </c>
      <c r="C733" s="1100"/>
      <c r="D733" s="1100"/>
      <c r="E733" s="1005" t="s">
        <v>1150</v>
      </c>
    </row>
    <row r="734" spans="1:5" ht="15" x14ac:dyDescent="0.2">
      <c r="A734" s="1003"/>
      <c r="B734" s="1099" t="s">
        <v>1086</v>
      </c>
      <c r="C734" s="1100"/>
      <c r="D734" s="1100"/>
      <c r="E734" s="1005" t="s">
        <v>1164</v>
      </c>
    </row>
    <row r="735" spans="1:5" ht="15" x14ac:dyDescent="0.2">
      <c r="A735" s="1003"/>
      <c r="B735" s="1099" t="s">
        <v>360</v>
      </c>
      <c r="C735" s="1100"/>
      <c r="D735" s="1100"/>
      <c r="E735" s="1005" t="s">
        <v>1105</v>
      </c>
    </row>
    <row r="736" spans="1:5" ht="15" x14ac:dyDescent="0.2">
      <c r="A736" s="1003"/>
      <c r="B736" s="1099" t="s">
        <v>1087</v>
      </c>
      <c r="C736" s="1100"/>
      <c r="D736" s="1100"/>
      <c r="E736" s="1005" t="s">
        <v>955</v>
      </c>
    </row>
    <row r="737" spans="1:5" ht="15" x14ac:dyDescent="0.2">
      <c r="A737" s="1003"/>
      <c r="B737" s="1099" t="s">
        <v>321</v>
      </c>
      <c r="C737" s="1100"/>
      <c r="D737" s="1100"/>
      <c r="E737" s="1005" t="s">
        <v>1165</v>
      </c>
    </row>
    <row r="738" spans="1:5" ht="15" x14ac:dyDescent="0.2">
      <c r="A738" s="1010"/>
      <c r="B738" s="1101" t="s">
        <v>361</v>
      </c>
      <c r="C738" s="1102"/>
      <c r="D738" s="1102"/>
      <c r="E738" s="275">
        <v>10391710</v>
      </c>
    </row>
    <row r="739" spans="1:5" x14ac:dyDescent="0.2">
      <c r="A739" s="1011"/>
      <c r="B739" s="1012"/>
      <c r="C739" s="272"/>
      <c r="D739" s="1013"/>
      <c r="E739" s="1014"/>
    </row>
    <row r="740" spans="1:5" x14ac:dyDescent="0.2">
      <c r="A740" s="998"/>
      <c r="B740" s="998"/>
      <c r="C740" s="998"/>
      <c r="D740" s="998"/>
      <c r="E740" s="998"/>
    </row>
    <row r="741" spans="1:5" x14ac:dyDescent="0.2">
      <c r="A741" s="998"/>
      <c r="B741" s="998"/>
      <c r="C741" s="998"/>
      <c r="D741" s="998"/>
      <c r="E741" s="998"/>
    </row>
    <row r="742" spans="1:5" x14ac:dyDescent="0.2">
      <c r="A742" s="273" t="s">
        <v>362</v>
      </c>
      <c r="C742" s="273"/>
    </row>
    <row r="743" spans="1:5" x14ac:dyDescent="0.2">
      <c r="A743" s="273" t="s">
        <v>363</v>
      </c>
      <c r="C743" s="273"/>
    </row>
    <row r="744" spans="1:5" x14ac:dyDescent="0.2">
      <c r="A744" s="273" t="s">
        <v>364</v>
      </c>
      <c r="C744" s="273"/>
    </row>
    <row r="745" spans="1:5" x14ac:dyDescent="0.2">
      <c r="A745" s="273" t="s">
        <v>365</v>
      </c>
      <c r="C745" s="273"/>
    </row>
    <row r="747" spans="1:5" x14ac:dyDescent="0.2">
      <c r="A747" s="274"/>
    </row>
  </sheetData>
  <mergeCells count="172">
    <mergeCell ref="A2:B2"/>
    <mergeCell ref="C3:E3"/>
    <mergeCell ref="A4:E4"/>
    <mergeCell ref="A5:D5"/>
    <mergeCell ref="A7:E7"/>
    <mergeCell ref="A8:D8"/>
    <mergeCell ref="B29:B35"/>
    <mergeCell ref="A36:E36"/>
    <mergeCell ref="B37:B41"/>
    <mergeCell ref="A42:E42"/>
    <mergeCell ref="A43:E43"/>
    <mergeCell ref="B44:B50"/>
    <mergeCell ref="B11:E11"/>
    <mergeCell ref="B13:E13"/>
    <mergeCell ref="A19:E19"/>
    <mergeCell ref="A20:E20"/>
    <mergeCell ref="A21:E21"/>
    <mergeCell ref="B22:B28"/>
    <mergeCell ref="B75:B79"/>
    <mergeCell ref="A80:E80"/>
    <mergeCell ref="A81:E81"/>
    <mergeCell ref="B82:B88"/>
    <mergeCell ref="B89:B95"/>
    <mergeCell ref="A96:E96"/>
    <mergeCell ref="B51:B57"/>
    <mergeCell ref="A58:E58"/>
    <mergeCell ref="A59:E59"/>
    <mergeCell ref="B60:B66"/>
    <mergeCell ref="B67:B73"/>
    <mergeCell ref="A74:E74"/>
    <mergeCell ref="B133:B143"/>
    <mergeCell ref="A144:E144"/>
    <mergeCell ref="A145:E145"/>
    <mergeCell ref="B146:B154"/>
    <mergeCell ref="B155:B163"/>
    <mergeCell ref="B164:B172"/>
    <mergeCell ref="B97:B107"/>
    <mergeCell ref="A108:E108"/>
    <mergeCell ref="B109:B119"/>
    <mergeCell ref="A120:E120"/>
    <mergeCell ref="B121:B131"/>
    <mergeCell ref="A132:E132"/>
    <mergeCell ref="B227:B235"/>
    <mergeCell ref="B236:B244"/>
    <mergeCell ref="B245:B253"/>
    <mergeCell ref="B254:B262"/>
    <mergeCell ref="B263:B271"/>
    <mergeCell ref="B272:B280"/>
    <mergeCell ref="B173:B181"/>
    <mergeCell ref="B182:B190"/>
    <mergeCell ref="B191:B199"/>
    <mergeCell ref="B200:B208"/>
    <mergeCell ref="B209:B217"/>
    <mergeCell ref="B218:B226"/>
    <mergeCell ref="B327:B335"/>
    <mergeCell ref="B336:B344"/>
    <mergeCell ref="B345:B353"/>
    <mergeCell ref="B354:B362"/>
    <mergeCell ref="B363:B371"/>
    <mergeCell ref="B372:B380"/>
    <mergeCell ref="B281:B289"/>
    <mergeCell ref="B290:B298"/>
    <mergeCell ref="B299:B307"/>
    <mergeCell ref="A308:E308"/>
    <mergeCell ref="B309:B317"/>
    <mergeCell ref="B318:B326"/>
    <mergeCell ref="B435:B443"/>
    <mergeCell ref="B444:B452"/>
    <mergeCell ref="B453:B461"/>
    <mergeCell ref="B462:B470"/>
    <mergeCell ref="B471:B479"/>
    <mergeCell ref="B480:B488"/>
    <mergeCell ref="B381:B389"/>
    <mergeCell ref="B390:B398"/>
    <mergeCell ref="B399:B407"/>
    <mergeCell ref="B408:B416"/>
    <mergeCell ref="B417:B425"/>
    <mergeCell ref="B426:B434"/>
    <mergeCell ref="A508:E508"/>
    <mergeCell ref="B509:B512"/>
    <mergeCell ref="A513:E513"/>
    <mergeCell ref="B514:B517"/>
    <mergeCell ref="A518:E518"/>
    <mergeCell ref="B519:B522"/>
    <mergeCell ref="A489:E489"/>
    <mergeCell ref="B490:B497"/>
    <mergeCell ref="A498:E498"/>
    <mergeCell ref="B499:B502"/>
    <mergeCell ref="A503:E503"/>
    <mergeCell ref="B504:B507"/>
    <mergeCell ref="B532:D532"/>
    <mergeCell ref="B533:D533"/>
    <mergeCell ref="B534:D534"/>
    <mergeCell ref="B535:D535"/>
    <mergeCell ref="A536:E536"/>
    <mergeCell ref="A537:E537"/>
    <mergeCell ref="A523:E523"/>
    <mergeCell ref="B524:B527"/>
    <mergeCell ref="B528:D528"/>
    <mergeCell ref="B529:D529"/>
    <mergeCell ref="B530:D530"/>
    <mergeCell ref="B531:D531"/>
    <mergeCell ref="A560:E560"/>
    <mergeCell ref="B561:B567"/>
    <mergeCell ref="A568:E568"/>
    <mergeCell ref="B569:B574"/>
    <mergeCell ref="A575:E575"/>
    <mergeCell ref="B576:B581"/>
    <mergeCell ref="A538:E538"/>
    <mergeCell ref="B539:B545"/>
    <mergeCell ref="A546:E546"/>
    <mergeCell ref="B547:B552"/>
    <mergeCell ref="A553:E553"/>
    <mergeCell ref="B554:B559"/>
    <mergeCell ref="B603:D603"/>
    <mergeCell ref="B604:D604"/>
    <mergeCell ref="A605:E605"/>
    <mergeCell ref="A606:E606"/>
    <mergeCell ref="B607:B613"/>
    <mergeCell ref="A614:E614"/>
    <mergeCell ref="B582:B585"/>
    <mergeCell ref="B586:B589"/>
    <mergeCell ref="B590:B593"/>
    <mergeCell ref="B594:B597"/>
    <mergeCell ref="B598:B601"/>
    <mergeCell ref="B602:D602"/>
    <mergeCell ref="B634:B641"/>
    <mergeCell ref="B642:B649"/>
    <mergeCell ref="B650:B657"/>
    <mergeCell ref="A658:E658"/>
    <mergeCell ref="B659:B664"/>
    <mergeCell ref="A665:E665"/>
    <mergeCell ref="B615:B619"/>
    <mergeCell ref="A620:E620"/>
    <mergeCell ref="B621:B626"/>
    <mergeCell ref="A627:E627"/>
    <mergeCell ref="B628:B632"/>
    <mergeCell ref="A633:E633"/>
    <mergeCell ref="B684:B688"/>
    <mergeCell ref="A689:E689"/>
    <mergeCell ref="B690:B695"/>
    <mergeCell ref="A696:E696"/>
    <mergeCell ref="B697:B701"/>
    <mergeCell ref="A702:E702"/>
    <mergeCell ref="B666:B670"/>
    <mergeCell ref="A671:E671"/>
    <mergeCell ref="B672:B676"/>
    <mergeCell ref="A677:E677"/>
    <mergeCell ref="B678:B682"/>
    <mergeCell ref="A683:E683"/>
    <mergeCell ref="B719:D719"/>
    <mergeCell ref="B720:D720"/>
    <mergeCell ref="B721:D721"/>
    <mergeCell ref="A722:E722"/>
    <mergeCell ref="B723:B727"/>
    <mergeCell ref="B728:D728"/>
    <mergeCell ref="B703:B708"/>
    <mergeCell ref="A709:E709"/>
    <mergeCell ref="B710:B715"/>
    <mergeCell ref="B716:D716"/>
    <mergeCell ref="B717:D717"/>
    <mergeCell ref="B718:D718"/>
    <mergeCell ref="B735:D735"/>
    <mergeCell ref="B736:D736"/>
    <mergeCell ref="B737:D737"/>
    <mergeCell ref="B738:D738"/>
    <mergeCell ref="B729:D729"/>
    <mergeCell ref="B730:D730"/>
    <mergeCell ref="B731:D731"/>
    <mergeCell ref="B732:D732"/>
    <mergeCell ref="B733:D733"/>
    <mergeCell ref="B734:D734"/>
  </mergeCells>
  <pageMargins left="0.35433070866141736" right="0.23622047244094491" top="0.74803149606299213" bottom="0.74803149606299213" header="0.31496062992125984" footer="0.31496062992125984"/>
  <pageSetup paperSize="9" orientation="landscape" r:id="rId1"/>
  <headerFooter>
    <oddHeader>&amp;LГранд-СМЕТА</oddHeader>
    <oddFooter>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view="pageBreakPreview" topLeftCell="A13" zoomScaleNormal="100" zoomScaleSheetLayoutView="100" workbookViewId="0">
      <selection activeCell="D17" sqref="D17"/>
    </sheetView>
  </sheetViews>
  <sheetFormatPr defaultColWidth="9.140625" defaultRowHeight="15" x14ac:dyDescent="0.25"/>
  <cols>
    <col min="1" max="1" width="5.28515625" style="90" customWidth="1"/>
    <col min="2" max="2" width="26.140625" style="89" customWidth="1"/>
    <col min="3" max="3" width="34.7109375" style="89" customWidth="1"/>
    <col min="4" max="4" width="14.85546875" style="89" customWidth="1"/>
    <col min="5" max="5" width="9.7109375" style="89" customWidth="1"/>
    <col min="6" max="6" width="9.140625" style="89"/>
    <col min="7" max="7" width="23.7109375" style="89" customWidth="1"/>
    <col min="8" max="8" width="18.7109375" style="91" customWidth="1"/>
    <col min="9" max="16384" width="9.140625" style="89"/>
  </cols>
  <sheetData>
    <row r="1" spans="1:8" ht="15.75" x14ac:dyDescent="0.25">
      <c r="A1" s="208"/>
      <c r="B1" s="209"/>
      <c r="C1" s="210"/>
      <c r="D1" s="210"/>
      <c r="E1" s="210"/>
      <c r="F1" s="209"/>
      <c r="G1" s="209"/>
      <c r="H1" s="211"/>
    </row>
    <row r="2" spans="1:8" ht="15.75" x14ac:dyDescent="0.25">
      <c r="A2" s="1139" t="s">
        <v>110</v>
      </c>
      <c r="B2" s="1135"/>
      <c r="C2" s="1135"/>
      <c r="D2" s="1135"/>
      <c r="E2" s="1135"/>
      <c r="F2" s="1135"/>
      <c r="G2" s="1135"/>
      <c r="H2" s="1135"/>
    </row>
    <row r="3" spans="1:8" ht="15.75" x14ac:dyDescent="0.25">
      <c r="A3" s="1140"/>
      <c r="B3" s="1135"/>
      <c r="C3" s="1135"/>
      <c r="D3" s="1135"/>
      <c r="E3" s="1135"/>
      <c r="F3" s="1135"/>
      <c r="G3" s="1135"/>
      <c r="H3" s="1135"/>
    </row>
    <row r="4" spans="1:8" ht="55.9" customHeight="1" x14ac:dyDescent="0.25">
      <c r="A4" s="1137" t="s">
        <v>79</v>
      </c>
      <c r="B4" s="1135"/>
      <c r="C4" s="1141" t="str">
        <f>Пояснительная!A3</f>
        <v>Всесезонный туристско-рекреационный комплекс «Эльбрус», Кабардино-Балкарская Республика. 
Пассажирская подвесная канатная дорога EL8 (секции EL8.1 и  EL8.2)</v>
      </c>
      <c r="D4" s="1141"/>
      <c r="E4" s="1141"/>
      <c r="F4" s="1142"/>
      <c r="G4" s="1142"/>
      <c r="H4" s="1142"/>
    </row>
    <row r="5" spans="1:8" ht="17.25" customHeight="1" x14ac:dyDescent="0.25">
      <c r="A5" s="1137" t="s">
        <v>80</v>
      </c>
      <c r="B5" s="1135"/>
      <c r="C5" s="1136"/>
      <c r="D5" s="1136"/>
      <c r="E5" s="1136"/>
      <c r="F5" s="1135"/>
      <c r="G5" s="1135"/>
      <c r="H5" s="1135"/>
    </row>
    <row r="6" spans="1:8" ht="30" customHeight="1" x14ac:dyDescent="0.25">
      <c r="A6" s="1134" t="s">
        <v>82</v>
      </c>
      <c r="B6" s="1135"/>
      <c r="C6" s="1136" t="s">
        <v>88</v>
      </c>
      <c r="D6" s="1136"/>
      <c r="E6" s="1136"/>
      <c r="F6" s="1135"/>
      <c r="G6" s="1135"/>
      <c r="H6" s="1135"/>
    </row>
    <row r="7" spans="1:8" ht="15.75" x14ac:dyDescent="0.25">
      <c r="A7" s="1137" t="s">
        <v>83</v>
      </c>
      <c r="B7" s="1135"/>
      <c r="C7" s="1138"/>
      <c r="D7" s="1138"/>
      <c r="E7" s="1138"/>
      <c r="F7" s="1135"/>
      <c r="G7" s="1135"/>
      <c r="H7" s="1135"/>
    </row>
    <row r="8" spans="1:8" ht="15.75" x14ac:dyDescent="0.25">
      <c r="A8" s="1137" t="s">
        <v>84</v>
      </c>
      <c r="B8" s="1135"/>
      <c r="C8" s="1138" t="s">
        <v>48</v>
      </c>
      <c r="D8" s="1138"/>
      <c r="E8" s="1138"/>
      <c r="F8" s="1135"/>
      <c r="G8" s="1135"/>
      <c r="H8" s="1135"/>
    </row>
    <row r="9" spans="1:8" ht="15.75" x14ac:dyDescent="0.25">
      <c r="A9" s="208"/>
      <c r="B9" s="209"/>
      <c r="C9" s="210"/>
      <c r="D9" s="210"/>
      <c r="E9" s="210"/>
      <c r="F9" s="209"/>
      <c r="G9" s="209"/>
      <c r="H9" s="211"/>
    </row>
    <row r="10" spans="1:8" ht="94.5" x14ac:dyDescent="0.25">
      <c r="A10" s="212" t="s">
        <v>2</v>
      </c>
      <c r="B10" s="212" t="s">
        <v>35</v>
      </c>
      <c r="C10" s="1122" t="s">
        <v>85</v>
      </c>
      <c r="D10" s="1123"/>
      <c r="E10" s="1123"/>
      <c r="F10" s="212" t="s">
        <v>36</v>
      </c>
      <c r="G10" s="212" t="s">
        <v>86</v>
      </c>
      <c r="H10" s="213" t="s">
        <v>87</v>
      </c>
    </row>
    <row r="11" spans="1:8" ht="15" customHeight="1" x14ac:dyDescent="0.25">
      <c r="A11" s="1124">
        <v>1</v>
      </c>
      <c r="B11" s="1126" t="s">
        <v>10</v>
      </c>
      <c r="C11" s="1128"/>
      <c r="D11" s="1129"/>
      <c r="E11" s="1130"/>
      <c r="F11" s="214"/>
      <c r="G11" s="1131"/>
      <c r="H11" s="1119"/>
    </row>
    <row r="12" spans="1:8" ht="31.5" x14ac:dyDescent="0.25">
      <c r="A12" s="1125"/>
      <c r="B12" s="1127"/>
      <c r="C12" s="215" t="s">
        <v>246</v>
      </c>
      <c r="D12" s="216">
        <f>'Cводная смета ПИР'!G22-'Cводная смета ПИР'!G21-'Cводная смета ПИР'!G19</f>
        <v>35714560</v>
      </c>
      <c r="E12" s="217" t="s">
        <v>90</v>
      </c>
      <c r="F12" s="218"/>
      <c r="G12" s="1132"/>
      <c r="H12" s="1120"/>
    </row>
    <row r="13" spans="1:8" ht="15.75" x14ac:dyDescent="0.25">
      <c r="A13" s="1125"/>
      <c r="B13" s="1127"/>
      <c r="C13" s="215" t="s">
        <v>244</v>
      </c>
      <c r="D13" s="219">
        <v>4.66</v>
      </c>
      <c r="E13" s="220"/>
      <c r="F13" s="218"/>
      <c r="G13" s="1132"/>
      <c r="H13" s="1120"/>
    </row>
    <row r="14" spans="1:8" ht="31.5" x14ac:dyDescent="0.25">
      <c r="A14" s="1125"/>
      <c r="B14" s="1127"/>
      <c r="C14" s="215" t="s">
        <v>142</v>
      </c>
      <c r="D14" s="216">
        <f>D12/D13</f>
        <v>7664069</v>
      </c>
      <c r="E14" s="217" t="s">
        <v>90</v>
      </c>
      <c r="F14" s="218"/>
      <c r="G14" s="1132"/>
      <c r="H14" s="1120"/>
    </row>
    <row r="15" spans="1:8" ht="15" customHeight="1" x14ac:dyDescent="0.25">
      <c r="A15" s="1124">
        <v>2</v>
      </c>
      <c r="B15" s="1126" t="s">
        <v>81</v>
      </c>
      <c r="C15" s="1128"/>
      <c r="D15" s="1129"/>
      <c r="E15" s="1130"/>
      <c r="F15" s="214"/>
      <c r="G15" s="1132"/>
      <c r="H15" s="1120"/>
    </row>
    <row r="16" spans="1:8" ht="32.450000000000003" customHeight="1" x14ac:dyDescent="0.25">
      <c r="A16" s="1125"/>
      <c r="B16" s="1127"/>
      <c r="C16" s="215" t="s">
        <v>245</v>
      </c>
      <c r="D16" s="216">
        <f>'Cводная смета ПИР'!G24</f>
        <v>10391710</v>
      </c>
      <c r="E16" s="217" t="s">
        <v>90</v>
      </c>
      <c r="F16" s="218"/>
      <c r="G16" s="1132"/>
      <c r="H16" s="1120"/>
    </row>
    <row r="17" spans="1:15" ht="25.9" customHeight="1" x14ac:dyDescent="0.25">
      <c r="A17" s="1125"/>
      <c r="B17" s="1127"/>
      <c r="C17" s="215" t="s">
        <v>244</v>
      </c>
      <c r="D17" s="219">
        <v>4.59</v>
      </c>
      <c r="E17" s="220"/>
      <c r="F17" s="218"/>
      <c r="G17" s="1132"/>
      <c r="H17" s="1120"/>
    </row>
    <row r="18" spans="1:15" ht="31.5" x14ac:dyDescent="0.25">
      <c r="A18" s="1125"/>
      <c r="B18" s="1127"/>
      <c r="C18" s="215" t="s">
        <v>143</v>
      </c>
      <c r="D18" s="216">
        <f>D16/D17</f>
        <v>2263989</v>
      </c>
      <c r="E18" s="217" t="s">
        <v>90</v>
      </c>
      <c r="F18" s="218"/>
      <c r="G18" s="1133"/>
      <c r="H18" s="1121"/>
      <c r="O18" s="89" t="s">
        <v>94</v>
      </c>
    </row>
    <row r="19" spans="1:15" ht="39.75" customHeight="1" x14ac:dyDescent="0.25">
      <c r="A19" s="221"/>
      <c r="B19" s="222"/>
      <c r="C19" s="223" t="s">
        <v>95</v>
      </c>
      <c r="D19" s="224">
        <f>D14+D18</f>
        <v>9928058</v>
      </c>
      <c r="E19" s="225" t="s">
        <v>90</v>
      </c>
      <c r="F19" s="226"/>
      <c r="G19" s="227" t="s">
        <v>969</v>
      </c>
      <c r="H19" s="228"/>
    </row>
    <row r="20" spans="1:15" ht="66.75" customHeight="1" x14ac:dyDescent="0.25">
      <c r="A20" s="229"/>
      <c r="B20" s="230" t="s">
        <v>89</v>
      </c>
      <c r="C20" s="231" t="s">
        <v>91</v>
      </c>
      <c r="D20" s="741">
        <v>6.1499999999999999E-2</v>
      </c>
      <c r="E20" s="232"/>
      <c r="F20" s="233"/>
      <c r="G20" s="234"/>
      <c r="H20" s="240">
        <f>D19*D20</f>
        <v>610576</v>
      </c>
    </row>
    <row r="21" spans="1:15" ht="57" customHeight="1" x14ac:dyDescent="0.25">
      <c r="A21" s="229"/>
      <c r="B21" s="235"/>
      <c r="C21" s="236" t="s">
        <v>247</v>
      </c>
      <c r="D21" s="239">
        <v>5.71</v>
      </c>
      <c r="E21" s="237"/>
      <c r="F21" s="238"/>
      <c r="G21" s="169"/>
      <c r="H21" s="241">
        <f>H20*D21</f>
        <v>3486389</v>
      </c>
    </row>
    <row r="22" spans="1:15" x14ac:dyDescent="0.25">
      <c r="A22" s="108"/>
      <c r="B22" s="109"/>
      <c r="C22" s="109"/>
      <c r="D22" s="109"/>
      <c r="E22" s="109"/>
      <c r="F22" s="109"/>
      <c r="G22" s="109"/>
      <c r="H22" s="110"/>
    </row>
    <row r="23" spans="1:15" x14ac:dyDescent="0.25">
      <c r="A23" s="108"/>
      <c r="B23" s="109"/>
      <c r="C23" s="109"/>
      <c r="D23" s="117"/>
      <c r="E23" s="109"/>
      <c r="F23" s="109"/>
      <c r="G23" s="109"/>
      <c r="H23" s="110"/>
    </row>
    <row r="24" spans="1:15" x14ac:dyDescent="0.25">
      <c r="A24" s="108"/>
      <c r="B24" s="109"/>
      <c r="C24" s="109"/>
      <c r="D24" s="109"/>
      <c r="E24" s="109"/>
      <c r="F24" s="109"/>
      <c r="G24" s="109"/>
      <c r="H24" s="110"/>
    </row>
    <row r="25" spans="1:15" x14ac:dyDescent="0.25">
      <c r="A25" s="108"/>
      <c r="B25" s="109"/>
      <c r="C25" s="109"/>
      <c r="D25" s="109"/>
      <c r="E25" s="109"/>
      <c r="F25" s="109"/>
      <c r="G25" s="109"/>
      <c r="H25" s="110"/>
    </row>
    <row r="26" spans="1:15" x14ac:dyDescent="0.25">
      <c r="A26" s="108"/>
      <c r="B26" s="109"/>
      <c r="C26" s="109"/>
      <c r="D26" s="109"/>
      <c r="E26" s="109"/>
      <c r="F26" s="109"/>
      <c r="G26" s="109"/>
      <c r="H26" s="110"/>
    </row>
    <row r="27" spans="1:15" x14ac:dyDescent="0.25">
      <c r="A27" s="108"/>
      <c r="B27" s="109"/>
      <c r="C27" s="109"/>
      <c r="D27" s="109"/>
      <c r="E27" s="109"/>
      <c r="F27" s="109"/>
      <c r="G27" s="109"/>
      <c r="H27" s="110"/>
    </row>
    <row r="28" spans="1:15" x14ac:dyDescent="0.25">
      <c r="A28" s="108"/>
      <c r="B28" s="109"/>
      <c r="C28" s="109"/>
      <c r="D28" s="109"/>
      <c r="E28" s="109"/>
      <c r="F28" s="109"/>
      <c r="G28" s="109"/>
      <c r="H28" s="110"/>
    </row>
    <row r="29" spans="1:15" x14ac:dyDescent="0.25">
      <c r="A29" s="108"/>
      <c r="B29" s="109"/>
      <c r="C29" s="109"/>
      <c r="D29" s="109"/>
      <c r="E29" s="109"/>
      <c r="F29" s="109"/>
      <c r="G29" s="109"/>
      <c r="H29" s="110"/>
    </row>
    <row r="30" spans="1:15" x14ac:dyDescent="0.25">
      <c r="A30" s="108"/>
      <c r="B30" s="109"/>
      <c r="C30" s="109"/>
      <c r="D30" s="109"/>
      <c r="E30" s="109"/>
      <c r="F30" s="109"/>
      <c r="G30" s="109"/>
      <c r="H30" s="110"/>
    </row>
    <row r="31" spans="1:15" x14ac:dyDescent="0.25">
      <c r="A31" s="108"/>
      <c r="B31" s="109"/>
      <c r="C31" s="109"/>
      <c r="D31" s="109"/>
      <c r="E31" s="109"/>
      <c r="F31" s="109"/>
      <c r="G31" s="109"/>
      <c r="H31" s="110"/>
    </row>
    <row r="32" spans="1:15" x14ac:dyDescent="0.25">
      <c r="A32" s="108"/>
      <c r="B32" s="109"/>
      <c r="C32" s="109"/>
      <c r="D32" s="109"/>
      <c r="E32" s="109"/>
      <c r="F32" s="109"/>
      <c r="G32" s="109"/>
      <c r="H32" s="110"/>
    </row>
    <row r="33" spans="1:8" x14ac:dyDescent="0.25">
      <c r="A33" s="108"/>
      <c r="B33" s="109"/>
      <c r="C33" s="109"/>
      <c r="D33" s="109"/>
      <c r="E33" s="109"/>
      <c r="F33" s="109"/>
      <c r="G33" s="109"/>
      <c r="H33" s="110"/>
    </row>
    <row r="34" spans="1:8" x14ac:dyDescent="0.25">
      <c r="A34" s="108"/>
      <c r="B34" s="109"/>
      <c r="C34" s="109"/>
      <c r="D34" s="109"/>
      <c r="E34" s="109"/>
      <c r="F34" s="109"/>
      <c r="G34" s="109"/>
      <c r="H34" s="110"/>
    </row>
    <row r="35" spans="1:8" x14ac:dyDescent="0.25">
      <c r="A35" s="108"/>
      <c r="B35" s="109"/>
      <c r="C35" s="109"/>
      <c r="D35" s="109"/>
      <c r="E35" s="109"/>
      <c r="F35" s="109"/>
      <c r="G35" s="109"/>
      <c r="H35" s="110"/>
    </row>
    <row r="36" spans="1:8" x14ac:dyDescent="0.25">
      <c r="A36" s="108"/>
      <c r="B36" s="109"/>
      <c r="C36" s="109"/>
      <c r="D36" s="109"/>
      <c r="E36" s="109"/>
      <c r="F36" s="109"/>
      <c r="G36" s="109"/>
      <c r="H36" s="110"/>
    </row>
    <row r="37" spans="1:8" x14ac:dyDescent="0.25">
      <c r="A37" s="108"/>
      <c r="B37" s="109"/>
      <c r="C37" s="109"/>
      <c r="D37" s="109"/>
      <c r="E37" s="109"/>
      <c r="F37" s="109"/>
      <c r="G37" s="109"/>
      <c r="H37" s="110"/>
    </row>
    <row r="38" spans="1:8" x14ac:dyDescent="0.25">
      <c r="A38" s="108"/>
      <c r="B38" s="109"/>
      <c r="C38" s="109"/>
      <c r="D38" s="109"/>
      <c r="E38" s="109"/>
      <c r="F38" s="109"/>
      <c r="G38" s="109"/>
      <c r="H38" s="110"/>
    </row>
    <row r="39" spans="1:8" x14ac:dyDescent="0.25">
      <c r="A39" s="108"/>
      <c r="B39" s="109"/>
      <c r="C39" s="109"/>
      <c r="D39" s="109"/>
      <c r="E39" s="109"/>
      <c r="F39" s="109"/>
      <c r="G39" s="109"/>
      <c r="H39" s="110"/>
    </row>
    <row r="40" spans="1:8" x14ac:dyDescent="0.25">
      <c r="A40" s="108"/>
      <c r="B40" s="109"/>
      <c r="C40" s="109"/>
      <c r="D40" s="109"/>
      <c r="E40" s="109"/>
      <c r="F40" s="109"/>
      <c r="G40" s="109"/>
      <c r="H40" s="110"/>
    </row>
    <row r="41" spans="1:8" x14ac:dyDescent="0.25">
      <c r="A41" s="108"/>
      <c r="B41" s="109"/>
      <c r="C41" s="109"/>
      <c r="D41" s="109"/>
      <c r="E41" s="109"/>
      <c r="F41" s="109"/>
      <c r="G41" s="109"/>
      <c r="H41" s="110"/>
    </row>
    <row r="42" spans="1:8" x14ac:dyDescent="0.25">
      <c r="A42" s="108"/>
      <c r="B42" s="109"/>
      <c r="C42" s="109"/>
      <c r="D42" s="109"/>
      <c r="E42" s="109"/>
      <c r="F42" s="109"/>
      <c r="G42" s="109"/>
      <c r="H42" s="110"/>
    </row>
    <row r="43" spans="1:8" x14ac:dyDescent="0.25">
      <c r="A43" s="108"/>
      <c r="B43" s="109"/>
      <c r="C43" s="109"/>
      <c r="D43" s="109"/>
      <c r="E43" s="109"/>
      <c r="F43" s="109"/>
      <c r="G43" s="109"/>
      <c r="H43" s="110"/>
    </row>
    <row r="44" spans="1:8" x14ac:dyDescent="0.25">
      <c r="A44" s="108"/>
      <c r="B44" s="109"/>
      <c r="C44" s="109"/>
      <c r="D44" s="109"/>
      <c r="E44" s="109"/>
      <c r="F44" s="109"/>
      <c r="G44" s="109"/>
      <c r="H44" s="110"/>
    </row>
    <row r="45" spans="1:8" x14ac:dyDescent="0.25">
      <c r="A45" s="108"/>
      <c r="B45" s="109"/>
      <c r="C45" s="109"/>
      <c r="D45" s="109"/>
      <c r="E45" s="109"/>
      <c r="F45" s="109"/>
      <c r="G45" s="109"/>
      <c r="H45" s="110"/>
    </row>
    <row r="46" spans="1:8" x14ac:dyDescent="0.25">
      <c r="A46" s="108"/>
      <c r="B46" s="109"/>
      <c r="C46" s="109"/>
      <c r="D46" s="109"/>
      <c r="E46" s="109"/>
      <c r="F46" s="109"/>
      <c r="G46" s="109"/>
      <c r="H46" s="110"/>
    </row>
    <row r="47" spans="1:8" x14ac:dyDescent="0.25">
      <c r="A47" s="108"/>
      <c r="B47" s="109"/>
      <c r="C47" s="109"/>
      <c r="D47" s="109"/>
      <c r="E47" s="109"/>
      <c r="F47" s="109"/>
      <c r="G47" s="109"/>
      <c r="H47" s="110"/>
    </row>
    <row r="48" spans="1:8" x14ac:dyDescent="0.25">
      <c r="A48" s="108"/>
      <c r="B48" s="109"/>
      <c r="C48" s="109"/>
      <c r="D48" s="109"/>
      <c r="E48" s="109"/>
      <c r="F48" s="109"/>
      <c r="G48" s="109"/>
      <c r="H48" s="110"/>
    </row>
    <row r="49" spans="1:8" x14ac:dyDescent="0.25">
      <c r="A49" s="108"/>
      <c r="B49" s="109"/>
      <c r="C49" s="109"/>
      <c r="D49" s="109"/>
      <c r="E49" s="109"/>
      <c r="F49" s="109"/>
      <c r="G49" s="109"/>
      <c r="H49" s="110"/>
    </row>
    <row r="50" spans="1:8" x14ac:dyDescent="0.25">
      <c r="A50" s="108"/>
      <c r="B50" s="109"/>
      <c r="C50" s="109"/>
      <c r="D50" s="109"/>
      <c r="E50" s="109"/>
      <c r="F50" s="109"/>
      <c r="G50" s="109"/>
      <c r="H50" s="110"/>
    </row>
    <row r="51" spans="1:8" x14ac:dyDescent="0.25">
      <c r="A51" s="108"/>
      <c r="B51" s="109"/>
      <c r="C51" s="109"/>
      <c r="D51" s="109"/>
      <c r="E51" s="109"/>
      <c r="F51" s="109"/>
      <c r="G51" s="109"/>
      <c r="H51" s="110"/>
    </row>
    <row r="52" spans="1:8" x14ac:dyDescent="0.25">
      <c r="A52" s="108"/>
      <c r="B52" s="109"/>
      <c r="C52" s="109"/>
      <c r="D52" s="109"/>
      <c r="E52" s="109"/>
      <c r="F52" s="109"/>
      <c r="G52" s="109"/>
      <c r="H52" s="110"/>
    </row>
    <row r="53" spans="1:8" x14ac:dyDescent="0.25">
      <c r="A53" s="108"/>
      <c r="B53" s="109"/>
      <c r="C53" s="109"/>
      <c r="D53" s="109"/>
      <c r="E53" s="109"/>
      <c r="F53" s="109"/>
      <c r="G53" s="109"/>
      <c r="H53" s="110"/>
    </row>
    <row r="54" spans="1:8" x14ac:dyDescent="0.25">
      <c r="A54" s="108"/>
      <c r="B54" s="109"/>
      <c r="C54" s="109"/>
      <c r="D54" s="109"/>
      <c r="E54" s="109"/>
      <c r="F54" s="109"/>
      <c r="G54" s="109"/>
      <c r="H54" s="110"/>
    </row>
    <row r="55" spans="1:8" x14ac:dyDescent="0.25">
      <c r="A55" s="108"/>
      <c r="B55" s="109"/>
      <c r="C55" s="109"/>
      <c r="D55" s="109"/>
      <c r="E55" s="109"/>
      <c r="F55" s="109"/>
      <c r="G55" s="109"/>
      <c r="H55" s="110"/>
    </row>
    <row r="56" spans="1:8" x14ac:dyDescent="0.25">
      <c r="A56" s="108"/>
      <c r="B56" s="109"/>
      <c r="C56" s="109"/>
      <c r="D56" s="109"/>
      <c r="E56" s="109"/>
      <c r="F56" s="109"/>
      <c r="G56" s="109"/>
      <c r="H56" s="110"/>
    </row>
    <row r="57" spans="1:8" x14ac:dyDescent="0.25">
      <c r="A57" s="108"/>
      <c r="B57" s="109"/>
      <c r="C57" s="109"/>
      <c r="D57" s="109"/>
      <c r="E57" s="109"/>
      <c r="F57" s="109"/>
      <c r="G57" s="109"/>
      <c r="H57" s="110"/>
    </row>
    <row r="58" spans="1:8" x14ac:dyDescent="0.25">
      <c r="A58" s="108"/>
      <c r="B58" s="109"/>
      <c r="C58" s="109"/>
      <c r="D58" s="109"/>
      <c r="E58" s="109"/>
      <c r="F58" s="109"/>
      <c r="G58" s="109"/>
      <c r="H58" s="110"/>
    </row>
    <row r="59" spans="1:8" x14ac:dyDescent="0.25">
      <c r="A59" s="108"/>
      <c r="B59" s="109"/>
      <c r="C59" s="109"/>
      <c r="D59" s="109"/>
      <c r="E59" s="109"/>
      <c r="F59" s="109"/>
      <c r="G59" s="109"/>
      <c r="H59" s="110"/>
    </row>
    <row r="60" spans="1:8" x14ac:dyDescent="0.25">
      <c r="A60" s="108"/>
      <c r="B60" s="109"/>
      <c r="C60" s="109"/>
      <c r="D60" s="109"/>
      <c r="E60" s="109"/>
      <c r="F60" s="109"/>
      <c r="G60" s="109"/>
      <c r="H60" s="110"/>
    </row>
    <row r="61" spans="1:8" x14ac:dyDescent="0.25">
      <c r="A61" s="108"/>
      <c r="B61" s="109"/>
      <c r="C61" s="109"/>
      <c r="D61" s="109"/>
      <c r="E61" s="109"/>
      <c r="F61" s="109"/>
      <c r="G61" s="109"/>
      <c r="H61" s="110"/>
    </row>
    <row r="62" spans="1:8" x14ac:dyDescent="0.25">
      <c r="A62" s="108"/>
      <c r="B62" s="109"/>
      <c r="C62" s="109"/>
      <c r="D62" s="109"/>
      <c r="E62" s="109"/>
      <c r="F62" s="109"/>
      <c r="G62" s="109"/>
      <c r="H62" s="110"/>
    </row>
    <row r="63" spans="1:8" x14ac:dyDescent="0.25">
      <c r="A63" s="108"/>
      <c r="B63" s="109"/>
      <c r="C63" s="109"/>
      <c r="D63" s="109"/>
      <c r="E63" s="109"/>
      <c r="F63" s="109"/>
      <c r="G63" s="109"/>
      <c r="H63" s="110"/>
    </row>
    <row r="64" spans="1:8" x14ac:dyDescent="0.25">
      <c r="A64" s="108"/>
      <c r="B64" s="109"/>
      <c r="C64" s="109"/>
      <c r="D64" s="109"/>
      <c r="E64" s="109"/>
      <c r="F64" s="109"/>
      <c r="G64" s="109"/>
      <c r="H64" s="110"/>
    </row>
    <row r="65" spans="1:8" x14ac:dyDescent="0.25">
      <c r="A65" s="108"/>
      <c r="B65" s="109"/>
      <c r="C65" s="109"/>
      <c r="D65" s="109"/>
      <c r="E65" s="109"/>
      <c r="F65" s="109"/>
      <c r="G65" s="109"/>
      <c r="H65" s="110"/>
    </row>
    <row r="66" spans="1:8" x14ac:dyDescent="0.25">
      <c r="A66" s="108"/>
      <c r="B66" s="109"/>
      <c r="C66" s="109"/>
      <c r="D66" s="109"/>
      <c r="E66" s="109"/>
      <c r="F66" s="109"/>
      <c r="G66" s="109"/>
      <c r="H66" s="110"/>
    </row>
    <row r="67" spans="1:8" x14ac:dyDescent="0.25">
      <c r="A67" s="108"/>
      <c r="B67" s="109"/>
      <c r="C67" s="109"/>
      <c r="D67" s="109"/>
      <c r="E67" s="109"/>
      <c r="F67" s="109"/>
      <c r="G67" s="109"/>
      <c r="H67" s="110"/>
    </row>
    <row r="68" spans="1:8" x14ac:dyDescent="0.25">
      <c r="A68" s="108"/>
      <c r="B68" s="109"/>
      <c r="C68" s="109"/>
      <c r="D68" s="109"/>
      <c r="E68" s="109"/>
      <c r="F68" s="109"/>
      <c r="G68" s="109"/>
      <c r="H68" s="110"/>
    </row>
    <row r="69" spans="1:8" x14ac:dyDescent="0.25">
      <c r="A69" s="108"/>
      <c r="B69" s="109"/>
      <c r="C69" s="109"/>
      <c r="D69" s="109"/>
      <c r="E69" s="109"/>
      <c r="F69" s="109"/>
      <c r="G69" s="109"/>
      <c r="H69" s="110"/>
    </row>
    <row r="70" spans="1:8" x14ac:dyDescent="0.25">
      <c r="A70" s="108"/>
      <c r="B70" s="109"/>
      <c r="C70" s="109"/>
      <c r="D70" s="109"/>
      <c r="E70" s="109"/>
      <c r="F70" s="109"/>
      <c r="G70" s="109"/>
      <c r="H70" s="110"/>
    </row>
    <row r="71" spans="1:8" x14ac:dyDescent="0.25">
      <c r="A71" s="108"/>
      <c r="B71" s="109"/>
      <c r="C71" s="109"/>
      <c r="D71" s="109"/>
      <c r="E71" s="109"/>
      <c r="F71" s="109"/>
      <c r="G71" s="109"/>
      <c r="H71" s="110"/>
    </row>
    <row r="72" spans="1:8" x14ac:dyDescent="0.25">
      <c r="A72" s="108"/>
      <c r="B72" s="109"/>
      <c r="C72" s="109"/>
      <c r="D72" s="109"/>
      <c r="E72" s="109"/>
      <c r="F72" s="109"/>
      <c r="G72" s="109"/>
      <c r="H72" s="110"/>
    </row>
    <row r="73" spans="1:8" x14ac:dyDescent="0.25">
      <c r="A73" s="108"/>
      <c r="B73" s="109"/>
      <c r="C73" s="109"/>
      <c r="D73" s="109"/>
      <c r="E73" s="109"/>
      <c r="F73" s="109"/>
      <c r="G73" s="109"/>
      <c r="H73" s="110"/>
    </row>
    <row r="74" spans="1:8" x14ac:dyDescent="0.25">
      <c r="A74" s="108"/>
      <c r="B74" s="109"/>
      <c r="C74" s="109"/>
      <c r="D74" s="109"/>
      <c r="E74" s="109"/>
      <c r="F74" s="109"/>
      <c r="G74" s="109"/>
      <c r="H74" s="110"/>
    </row>
    <row r="75" spans="1:8" x14ac:dyDescent="0.25">
      <c r="A75" s="108"/>
      <c r="B75" s="109"/>
      <c r="C75" s="109"/>
      <c r="D75" s="109"/>
      <c r="E75" s="109"/>
      <c r="F75" s="109"/>
      <c r="G75" s="109"/>
      <c r="H75" s="110"/>
    </row>
    <row r="76" spans="1:8" x14ac:dyDescent="0.25">
      <c r="A76" s="108"/>
      <c r="B76" s="109"/>
      <c r="C76" s="109"/>
      <c r="D76" s="109"/>
      <c r="E76" s="109"/>
      <c r="F76" s="109"/>
      <c r="G76" s="109"/>
      <c r="H76" s="110"/>
    </row>
    <row r="77" spans="1:8" x14ac:dyDescent="0.25">
      <c r="A77" s="108"/>
      <c r="B77" s="109"/>
      <c r="C77" s="109"/>
      <c r="D77" s="109"/>
      <c r="E77" s="109"/>
      <c r="F77" s="109"/>
      <c r="G77" s="109"/>
      <c r="H77" s="110"/>
    </row>
    <row r="78" spans="1:8" x14ac:dyDescent="0.25">
      <c r="A78" s="108"/>
      <c r="B78" s="109"/>
      <c r="C78" s="109"/>
      <c r="D78" s="109"/>
      <c r="E78" s="109"/>
      <c r="F78" s="109"/>
      <c r="G78" s="109"/>
      <c r="H78" s="110"/>
    </row>
    <row r="79" spans="1:8" x14ac:dyDescent="0.25">
      <c r="A79" s="108"/>
      <c r="B79" s="109"/>
      <c r="C79" s="109"/>
      <c r="D79" s="109"/>
      <c r="E79" s="109"/>
      <c r="F79" s="109"/>
      <c r="G79" s="109"/>
      <c r="H79" s="110"/>
    </row>
    <row r="80" spans="1:8" x14ac:dyDescent="0.25">
      <c r="A80" s="108"/>
      <c r="B80" s="109"/>
      <c r="C80" s="109"/>
      <c r="D80" s="109"/>
      <c r="E80" s="109"/>
      <c r="F80" s="109"/>
      <c r="G80" s="109"/>
      <c r="H80" s="110"/>
    </row>
    <row r="81" spans="1:8" x14ac:dyDescent="0.25">
      <c r="A81" s="108"/>
      <c r="B81" s="109"/>
      <c r="C81" s="109"/>
      <c r="D81" s="109"/>
      <c r="E81" s="109"/>
      <c r="F81" s="109"/>
      <c r="G81" s="109"/>
      <c r="H81" s="110"/>
    </row>
    <row r="82" spans="1:8" x14ac:dyDescent="0.25">
      <c r="A82" s="108"/>
      <c r="B82" s="109"/>
      <c r="C82" s="109"/>
      <c r="D82" s="109"/>
      <c r="E82" s="109"/>
      <c r="F82" s="109"/>
      <c r="G82" s="109"/>
      <c r="H82" s="110"/>
    </row>
    <row r="83" spans="1:8" x14ac:dyDescent="0.25">
      <c r="A83" s="108"/>
      <c r="B83" s="109"/>
      <c r="C83" s="109"/>
      <c r="D83" s="109"/>
      <c r="E83" s="109"/>
      <c r="F83" s="109"/>
      <c r="G83" s="109"/>
      <c r="H83" s="110"/>
    </row>
    <row r="84" spans="1:8" x14ac:dyDescent="0.25">
      <c r="A84" s="108"/>
      <c r="B84" s="109"/>
      <c r="C84" s="109"/>
      <c r="D84" s="109"/>
      <c r="E84" s="109"/>
      <c r="F84" s="109"/>
      <c r="G84" s="109"/>
      <c r="H84" s="110"/>
    </row>
    <row r="85" spans="1:8" x14ac:dyDescent="0.25">
      <c r="A85" s="108"/>
      <c r="B85" s="109"/>
      <c r="C85" s="109"/>
      <c r="D85" s="109"/>
      <c r="E85" s="109"/>
      <c r="F85" s="109"/>
      <c r="G85" s="109"/>
      <c r="H85" s="110"/>
    </row>
    <row r="86" spans="1:8" x14ac:dyDescent="0.25">
      <c r="A86" s="108"/>
      <c r="B86" s="109"/>
      <c r="C86" s="109"/>
      <c r="D86" s="109"/>
      <c r="E86" s="109"/>
      <c r="F86" s="109"/>
      <c r="G86" s="109"/>
      <c r="H86" s="110"/>
    </row>
    <row r="87" spans="1:8" x14ac:dyDescent="0.25">
      <c r="A87" s="108"/>
      <c r="B87" s="109"/>
      <c r="C87" s="109"/>
      <c r="D87" s="109"/>
      <c r="E87" s="109"/>
      <c r="F87" s="109"/>
      <c r="G87" s="109"/>
      <c r="H87" s="110"/>
    </row>
  </sheetData>
  <mergeCells count="21"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дендрология</vt:lpstr>
      <vt:lpstr>Календарный план</vt:lpstr>
      <vt:lpstr>Пояснительная</vt:lpstr>
      <vt:lpstr>Протокол</vt:lpstr>
      <vt:lpstr>НМЦ</vt:lpstr>
      <vt:lpstr>НМЦК</vt:lpstr>
      <vt:lpstr>Cводная смета ПИР</vt:lpstr>
      <vt:lpstr>ПД EL8</vt:lpstr>
      <vt:lpstr>Экспертиза ПД и ИЗ</vt:lpstr>
      <vt:lpstr>Геодезия</vt:lpstr>
      <vt:lpstr>Геология</vt:lpstr>
      <vt:lpstr>Геофизика </vt:lpstr>
      <vt:lpstr>Гидромет</vt:lpstr>
      <vt:lpstr>Сели Лавины</vt:lpstr>
      <vt:lpstr>Экология</vt:lpstr>
      <vt:lpstr>Археология</vt:lpstr>
      <vt:lpstr>ВОП по форме 3П</vt:lpstr>
      <vt:lpstr>Сводная ИЗ</vt:lpstr>
      <vt:lpstr>ВОП </vt:lpstr>
      <vt:lpstr>Геодезия!SUM_</vt:lpstr>
      <vt:lpstr>Экология!Заголовки_для_печати</vt:lpstr>
      <vt:lpstr>'Cводная смета ПИР'!Область_печати</vt:lpstr>
      <vt:lpstr>Археология!Область_печати</vt:lpstr>
      <vt:lpstr>'ВОП '!Область_печати</vt:lpstr>
      <vt:lpstr>'ВОП по форме 3П'!Область_печати</vt:lpstr>
      <vt:lpstr>Геодезия!Область_печати</vt:lpstr>
      <vt:lpstr>Геология!Область_печати</vt:lpstr>
      <vt:lpstr>'Геофизика '!Область_печати</vt:lpstr>
      <vt:lpstr>Гидромет!Область_печати</vt:lpstr>
      <vt:lpstr>'Календарный план'!Область_печати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Экология!Область_печати</vt:lpstr>
      <vt:lpstr>'Экспертиза ПД и ИЗ'!Область_печати</vt:lpstr>
      <vt:lpstr>Геодезия!Область_печати_ИМ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2021-07-15T15:01:17Z</dcterms:modified>
</cp:coreProperties>
</file>