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РИ\Сметный\НМЦ\4. Мамисон\КСБ Мамисон\"/>
    </mc:Choice>
  </mc:AlternateContent>
  <bookViews>
    <workbookView xWindow="-105" yWindow="345" windowWidth="23250" windowHeight="12720" tabRatio="884" firstSheet="2" activeTab="6"/>
  </bookViews>
  <sheets>
    <sheet name="Удельные показатели" sheetId="14" r:id="rId1"/>
    <sheet name="Система радиосвязи" sheetId="9" r:id="rId2"/>
    <sheet name="график" sheetId="18" r:id="rId3"/>
    <sheet name="Пояснительная записка" sheetId="10" r:id="rId4"/>
    <sheet name="Протокол" sheetId="11" r:id="rId5"/>
    <sheet name="НМЦ" sheetId="12" r:id="rId6"/>
    <sheet name="НМЦК" sheetId="13" r:id="rId7"/>
    <sheet name="Ориентировочная сумма КВЛ" sheetId="16" r:id="rId8"/>
    <sheet name="УНЦС" sheetId="8" r:id="rId9"/>
    <sheet name="ТЭП СВОД (объем работ)" sheetId="2" r:id="rId10"/>
    <sheet name="Сводная ПИР" sheetId="3" r:id="rId11"/>
    <sheet name="геодез." sheetId="4" r:id="rId12"/>
    <sheet name="Геология" sheetId="19" r:id="rId13"/>
    <sheet name="Экология " sheetId="5" r:id="rId14"/>
    <sheet name="Сели Лавины" sheetId="6" r:id="rId15"/>
    <sheet name="Гидромет " sheetId="7" r:id="rId16"/>
    <sheet name="ПД" sheetId="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\AUTOEXEC" localSheetId="11">#REF!</definedName>
    <definedName name="\AUTOEXEC" localSheetId="12">#REF!</definedName>
    <definedName name="\AUTOEXEC" localSheetId="15">#REF!</definedName>
    <definedName name="\AUTOEXEC" localSheetId="7">#REF!</definedName>
    <definedName name="\AUTOEXEC" localSheetId="14">#REF!</definedName>
    <definedName name="\AUTOEXEC" localSheetId="13">#REF!</definedName>
    <definedName name="\AUTOEXEC">#REF!</definedName>
    <definedName name="\k" localSheetId="11">#REF!</definedName>
    <definedName name="\k" localSheetId="12">#REF!</definedName>
    <definedName name="\k" localSheetId="15">#REF!</definedName>
    <definedName name="\k" localSheetId="7">#REF!</definedName>
    <definedName name="\k" localSheetId="14">#REF!</definedName>
    <definedName name="\k" localSheetId="13">#REF!</definedName>
    <definedName name="\k">#REF!</definedName>
    <definedName name="\m" localSheetId="11">#REF!</definedName>
    <definedName name="\m" localSheetId="12">#REF!</definedName>
    <definedName name="\m" localSheetId="15">#REF!</definedName>
    <definedName name="\m" localSheetId="7">#REF!</definedName>
    <definedName name="\m" localSheetId="14">#REF!</definedName>
    <definedName name="\m" localSheetId="13">#REF!</definedName>
    <definedName name="\m">#REF!</definedName>
    <definedName name="\s" localSheetId="11">#REF!</definedName>
    <definedName name="\s" localSheetId="12">#REF!</definedName>
    <definedName name="\s" localSheetId="15">#REF!</definedName>
    <definedName name="\s" localSheetId="7">#REF!</definedName>
    <definedName name="\s" localSheetId="14">#REF!</definedName>
    <definedName name="\s" localSheetId="13">#REF!</definedName>
    <definedName name="\s">#REF!</definedName>
    <definedName name="\z" localSheetId="11">#REF!</definedName>
    <definedName name="\z" localSheetId="12">#REF!</definedName>
    <definedName name="\z" localSheetId="15">#REF!</definedName>
    <definedName name="\z" localSheetId="7">#REF!</definedName>
    <definedName name="\z" localSheetId="14">#REF!</definedName>
    <definedName name="\z" localSheetId="13">#REF!</definedName>
    <definedName name="\z">#REF!</definedName>
    <definedName name="_a2" localSheetId="12">#REF!</definedName>
    <definedName name="_a2" localSheetId="15">#REF!</definedName>
    <definedName name="_a2" localSheetId="7">#REF!</definedName>
    <definedName name="_a2" localSheetId="14">#REF!</definedName>
    <definedName name="_a2" localSheetId="13">#REF!</definedName>
    <definedName name="_a2">#REF!</definedName>
    <definedName name="_AUTOEXEC" localSheetId="15">#REF!</definedName>
    <definedName name="_AUTOEXEC" localSheetId="7">#REF!</definedName>
    <definedName name="_AUTOEXEC" localSheetId="14">#REF!</definedName>
    <definedName name="_AUTOEXEC" localSheetId="13">#REF!</definedName>
    <definedName name="_AUTOEXEC">#REF!</definedName>
    <definedName name="_AUTOEXEC_1" localSheetId="15">#REF!</definedName>
    <definedName name="_AUTOEXEC_1" localSheetId="7">#REF!</definedName>
    <definedName name="_AUTOEXEC_1" localSheetId="14">#REF!</definedName>
    <definedName name="_AUTOEXEC_1" localSheetId="13">#REF!</definedName>
    <definedName name="_AUTOEXEC_1">#REF!</definedName>
    <definedName name="_AUTOEXEC_1_1" localSheetId="15">[1]Смета!#REF!</definedName>
    <definedName name="_AUTOEXEC_1_1" localSheetId="7">[1]Смета!#REF!</definedName>
    <definedName name="_AUTOEXEC_1_1" localSheetId="14">[1]Смета!#REF!</definedName>
    <definedName name="_AUTOEXEC_1_1" localSheetId="13">[2]Смета!#REF!</definedName>
    <definedName name="_AUTOEXEC_1_1">[3]Смета!#REF!</definedName>
    <definedName name="_AUTOEXEC_2" localSheetId="15">#REF!</definedName>
    <definedName name="_AUTOEXEC_2" localSheetId="7">#REF!</definedName>
    <definedName name="_AUTOEXEC_2" localSheetId="14">#REF!</definedName>
    <definedName name="_AUTOEXEC_2" localSheetId="13">#REF!</definedName>
    <definedName name="_AUTOEXEC_2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k" localSheetId="15">#REF!</definedName>
    <definedName name="_k" localSheetId="7">#REF!</definedName>
    <definedName name="_k" localSheetId="14">#REF!</definedName>
    <definedName name="_k" localSheetId="13">#REF!</definedName>
    <definedName name="_k">#REF!</definedName>
    <definedName name="_k_1" localSheetId="15">#REF!</definedName>
    <definedName name="_k_1" localSheetId="7">#REF!</definedName>
    <definedName name="_k_1" localSheetId="14">#REF!</definedName>
    <definedName name="_k_1" localSheetId="13">#REF!</definedName>
    <definedName name="_k_1">#REF!</definedName>
    <definedName name="_k_1_1" localSheetId="15">[1]Смета!#REF!</definedName>
    <definedName name="_k_1_1" localSheetId="7">[1]Смета!#REF!</definedName>
    <definedName name="_k_1_1" localSheetId="14">[1]Смета!#REF!</definedName>
    <definedName name="_k_1_1" localSheetId="13">[2]Смета!#REF!</definedName>
    <definedName name="_k_1_1">[3]Смета!#REF!</definedName>
    <definedName name="_k_2" localSheetId="15">#REF!</definedName>
    <definedName name="_k_2" localSheetId="7">#REF!</definedName>
    <definedName name="_k_2" localSheetId="14">#REF!</definedName>
    <definedName name="_k_2" localSheetId="13">#REF!</definedName>
    <definedName name="_k_2">#REF!</definedName>
    <definedName name="_m" localSheetId="15">#REF!</definedName>
    <definedName name="_m" localSheetId="7">#REF!</definedName>
    <definedName name="_m" localSheetId="14">#REF!</definedName>
    <definedName name="_m" localSheetId="13">#REF!</definedName>
    <definedName name="_m">#REF!</definedName>
    <definedName name="_m_1" localSheetId="15">#REF!</definedName>
    <definedName name="_m_1" localSheetId="7">#REF!</definedName>
    <definedName name="_m_1" localSheetId="14">#REF!</definedName>
    <definedName name="_m_1" localSheetId="13">#REF!</definedName>
    <definedName name="_m_1">#REF!</definedName>
    <definedName name="_m_1_1" localSheetId="15">[1]Смета!#REF!</definedName>
    <definedName name="_m_1_1" localSheetId="7">[1]Смета!#REF!</definedName>
    <definedName name="_m_1_1" localSheetId="14">[1]Смета!#REF!</definedName>
    <definedName name="_m_1_1" localSheetId="13">[2]Смета!#REF!</definedName>
    <definedName name="_m_1_1">[3]Смета!#REF!</definedName>
    <definedName name="_m_2" localSheetId="15">#REF!</definedName>
    <definedName name="_m_2" localSheetId="7">#REF!</definedName>
    <definedName name="_m_2" localSheetId="14">#REF!</definedName>
    <definedName name="_m_2" localSheetId="13">#REF!</definedName>
    <definedName name="_m_2">#REF!</definedName>
    <definedName name="_s" localSheetId="15">#REF!</definedName>
    <definedName name="_s" localSheetId="7">#REF!</definedName>
    <definedName name="_s" localSheetId="14">#REF!</definedName>
    <definedName name="_s" localSheetId="13">#REF!</definedName>
    <definedName name="_s">#REF!</definedName>
    <definedName name="_s_1" localSheetId="15">#REF!</definedName>
    <definedName name="_s_1" localSheetId="7">#REF!</definedName>
    <definedName name="_s_1" localSheetId="14">#REF!</definedName>
    <definedName name="_s_1" localSheetId="13">#REF!</definedName>
    <definedName name="_s_1">#REF!</definedName>
    <definedName name="_s_1_1" localSheetId="15">[1]Смета!#REF!</definedName>
    <definedName name="_s_1_1" localSheetId="7">[1]Смета!#REF!</definedName>
    <definedName name="_s_1_1" localSheetId="14">[1]Смета!#REF!</definedName>
    <definedName name="_s_1_1" localSheetId="13">[2]Смета!#REF!</definedName>
    <definedName name="_s_1_1">[3]Смета!#REF!</definedName>
    <definedName name="_s_2" localSheetId="15">#REF!</definedName>
    <definedName name="_s_2" localSheetId="7">#REF!</definedName>
    <definedName name="_s_2" localSheetId="14">#REF!</definedName>
    <definedName name="_s_2" localSheetId="13">#REF!</definedName>
    <definedName name="_s_2">#REF!</definedName>
    <definedName name="_z" localSheetId="15">#REF!</definedName>
    <definedName name="_z" localSheetId="7">#REF!</definedName>
    <definedName name="_z" localSheetId="14">#REF!</definedName>
    <definedName name="_z" localSheetId="13">#REF!</definedName>
    <definedName name="_z">#REF!</definedName>
    <definedName name="_z_1" localSheetId="15">#REF!</definedName>
    <definedName name="_z_1" localSheetId="7">#REF!</definedName>
    <definedName name="_z_1" localSheetId="14">#REF!</definedName>
    <definedName name="_z_1" localSheetId="13">#REF!</definedName>
    <definedName name="_z_1">#REF!</definedName>
    <definedName name="_z_1_1" localSheetId="15">[1]Смета!#REF!</definedName>
    <definedName name="_z_1_1" localSheetId="7">[1]Смета!#REF!</definedName>
    <definedName name="_z_1_1" localSheetId="14">[1]Смета!#REF!</definedName>
    <definedName name="_z_1_1" localSheetId="13">[2]Смета!#REF!</definedName>
    <definedName name="_z_1_1">[3]Смета!#REF!</definedName>
    <definedName name="_z_2" localSheetId="15">#REF!</definedName>
    <definedName name="_z_2" localSheetId="7">#REF!</definedName>
    <definedName name="_z_2" localSheetId="14">#REF!</definedName>
    <definedName name="_z_2" localSheetId="13">#REF!</definedName>
    <definedName name="_z_2">#REF!</definedName>
    <definedName name="a" localSheetId="12" hidden="1">{#N/A,#N/A,TRUE,"Смета на пасс. обор. №1"}</definedName>
    <definedName name="a" localSheetId="15" hidden="1">{#N/A,#N/A,TRUE,"Смета на пасс. обор. №1"}</definedName>
    <definedName name="a" localSheetId="7" hidden="1">{#N/A,#N/A,TRUE,"Смета на пасс. обор. №1"}</definedName>
    <definedName name="a" localSheetId="14" hidden="1">{#N/A,#N/A,TRUE,"Смета на пасс. обор. №1"}</definedName>
    <definedName name="a" localSheetId="0" hidden="1">{#N/A,#N/A,TRUE,"Смета на пасс. обор. №1"}</definedName>
    <definedName name="a" localSheetId="13" hidden="1">{#N/A,#N/A,TRUE,"Смета на пасс. обор. №1"}</definedName>
    <definedName name="a" hidden="1">{#N/A,#N/A,TRUE,"Смета на пасс. обор. №1"}</definedName>
    <definedName name="a_1" localSheetId="12" hidden="1">{#N/A,#N/A,TRUE,"Смета на пасс. обор. №1"}</definedName>
    <definedName name="a_1" localSheetId="15" hidden="1">{#N/A,#N/A,TRUE,"Смета на пасс. обор. №1"}</definedName>
    <definedName name="a_1" localSheetId="7" hidden="1">{#N/A,#N/A,TRUE,"Смета на пасс. обор. №1"}</definedName>
    <definedName name="a_1" localSheetId="14" hidden="1">{#N/A,#N/A,TRUE,"Смета на пасс. обор. №1"}</definedName>
    <definedName name="a_1" localSheetId="0" hidden="1">{#N/A,#N/A,TRUE,"Смета на пасс. обор. №1"}</definedName>
    <definedName name="a_1" localSheetId="13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12">#REF!</definedName>
    <definedName name="as" localSheetId="15">#REF!</definedName>
    <definedName name="as" localSheetId="7">#REF!</definedName>
    <definedName name="as" localSheetId="14">#REF!</definedName>
    <definedName name="as" localSheetId="13">#REF!</definedName>
    <definedName name="as">#REF!</definedName>
    <definedName name="asd" localSheetId="12">#REF!</definedName>
    <definedName name="asd" localSheetId="15">#REF!</definedName>
    <definedName name="asd" localSheetId="7">#REF!</definedName>
    <definedName name="asd" localSheetId="14">#REF!</definedName>
    <definedName name="asd" localSheetId="13">#REF!</definedName>
    <definedName name="asd">#REF!</definedName>
    <definedName name="ave_height" localSheetId="12">#REF!</definedName>
    <definedName name="ave_height" localSheetId="15">#REF!</definedName>
    <definedName name="ave_height" localSheetId="7">#REF!</definedName>
    <definedName name="ave_height" localSheetId="14">#REF!</definedName>
    <definedName name="ave_height" localSheetId="13">#REF!</definedName>
    <definedName name="ave_height">#REF!</definedName>
    <definedName name="ave_hight" localSheetId="12">#REF!</definedName>
    <definedName name="ave_hight" localSheetId="15">#REF!</definedName>
    <definedName name="ave_hight" localSheetId="7">#REF!</definedName>
    <definedName name="ave_hight" localSheetId="14">#REF!</definedName>
    <definedName name="ave_hight" localSheetId="13">#REF!</definedName>
    <definedName name="ave_hight">#REF!</definedName>
    <definedName name="b" localSheetId="12" hidden="1">{#N/A,#N/A,TRUE,"Смета на пасс. обор. №1"}</definedName>
    <definedName name="b" localSheetId="15" hidden="1">{#N/A,#N/A,TRUE,"Смета на пасс. обор. №1"}</definedName>
    <definedName name="b" localSheetId="7" hidden="1">{#N/A,#N/A,TRUE,"Смета на пасс. обор. №1"}</definedName>
    <definedName name="b" localSheetId="14" hidden="1">{#N/A,#N/A,TRUE,"Смета на пасс. обор. №1"}</definedName>
    <definedName name="b" localSheetId="0" hidden="1">{#N/A,#N/A,TRUE,"Смета на пасс. обор. №1"}</definedName>
    <definedName name="b" localSheetId="13" hidden="1">{#N/A,#N/A,TRUE,"Смета на пасс. обор. №1"}</definedName>
    <definedName name="b" hidden="1">{#N/A,#N/A,TRUE,"Смета на пасс. обор. №1"}</definedName>
    <definedName name="b_1" localSheetId="12" hidden="1">{#N/A,#N/A,TRUE,"Смета на пасс. обор. №1"}</definedName>
    <definedName name="b_1" localSheetId="15" hidden="1">{#N/A,#N/A,TRUE,"Смета на пасс. обор. №1"}</definedName>
    <definedName name="b_1" localSheetId="7" hidden="1">{#N/A,#N/A,TRUE,"Смета на пасс. обор. №1"}</definedName>
    <definedName name="b_1" localSheetId="14" hidden="1">{#N/A,#N/A,TRUE,"Смета на пасс. обор. №1"}</definedName>
    <definedName name="b_1" localSheetId="0" hidden="1">{#N/A,#N/A,TRUE,"Смета на пасс. обор. №1"}</definedName>
    <definedName name="b_1" localSheetId="13" hidden="1">{#N/A,#N/A,TRUE,"Смета на пасс. обор. №1"}</definedName>
    <definedName name="b_1" hidden="1">{#N/A,#N/A,TRUE,"Смета на пасс. обор. №1"}</definedName>
    <definedName name="ba" localSheetId="12" hidden="1">{#N/A,#N/A,TRUE,"Смета на пасс. обор. №1"}</definedName>
    <definedName name="ba" localSheetId="15" hidden="1">{#N/A,#N/A,TRUE,"Смета на пасс. обор. №1"}</definedName>
    <definedName name="ba" localSheetId="7" hidden="1">{#N/A,#N/A,TRUE,"Смета на пасс. обор. №1"}</definedName>
    <definedName name="ba" localSheetId="14" hidden="1">{#N/A,#N/A,TRUE,"Смета на пасс. обор. №1"}</definedName>
    <definedName name="ba" localSheetId="0" hidden="1">{#N/A,#N/A,TRUE,"Смета на пасс. обор. №1"}</definedName>
    <definedName name="ba" localSheetId="13" hidden="1">{#N/A,#N/A,TRUE,"Смета на пасс. обор. №1"}</definedName>
    <definedName name="ba" hidden="1">{#N/A,#N/A,TRUE,"Смета на пасс. обор. №1"}</definedName>
    <definedName name="ba_1" localSheetId="12" hidden="1">{#N/A,#N/A,TRUE,"Смета на пасс. обор. №1"}</definedName>
    <definedName name="ba_1" localSheetId="15" hidden="1">{#N/A,#N/A,TRUE,"Смета на пасс. обор. №1"}</definedName>
    <definedName name="ba_1" localSheetId="7" hidden="1">{#N/A,#N/A,TRUE,"Смета на пасс. обор. №1"}</definedName>
    <definedName name="ba_1" localSheetId="14" hidden="1">{#N/A,#N/A,TRUE,"Смета на пасс. обор. №1"}</definedName>
    <definedName name="ba_1" localSheetId="0" hidden="1">{#N/A,#N/A,TRUE,"Смета на пасс. обор. №1"}</definedName>
    <definedName name="ba_1" localSheetId="13" hidden="1">{#N/A,#N/A,TRUE,"Смета на пасс. обор. №1"}</definedName>
    <definedName name="ba_1" hidden="1">{#N/A,#N/A,TRUE,"Смета на пасс. обор. №1"}</definedName>
    <definedName name="bjbkl" localSheetId="12">[4]топография!#REF!</definedName>
    <definedName name="bjbkl" localSheetId="15">[4]топография!#REF!</definedName>
    <definedName name="bjbkl" localSheetId="7">[4]топография!#REF!</definedName>
    <definedName name="bjbkl" localSheetId="14">[5]топография!#REF!</definedName>
    <definedName name="bjbkl" localSheetId="13">[5]топография!#REF!</definedName>
    <definedName name="bjbkl">[6]топография!#REF!</definedName>
    <definedName name="ccc" localSheetId="12" hidden="1">{#N/A,#N/A,TRUE,"Смета на пасс. обор. №1"}</definedName>
    <definedName name="ccc" localSheetId="15" hidden="1">{#N/A,#N/A,TRUE,"Смета на пасс. обор. №1"}</definedName>
    <definedName name="ccc" localSheetId="7" hidden="1">{#N/A,#N/A,TRUE,"Смета на пасс. обор. №1"}</definedName>
    <definedName name="ccc" localSheetId="14" hidden="1">{#N/A,#N/A,TRUE,"Смета на пасс. обор. №1"}</definedName>
    <definedName name="ccc" localSheetId="0" hidden="1">{#N/A,#N/A,TRUE,"Смета на пасс. обор. №1"}</definedName>
    <definedName name="ccc" localSheetId="13" hidden="1">{#N/A,#N/A,TRUE,"Смета на пасс. обор. №1"}</definedName>
    <definedName name="ccc" hidden="1">{#N/A,#N/A,TRUE,"Смета на пасс. обор. №1"}</definedName>
    <definedName name="ccc_1" localSheetId="12" hidden="1">{#N/A,#N/A,TRUE,"Смета на пасс. обор. №1"}</definedName>
    <definedName name="ccc_1" localSheetId="15" hidden="1">{#N/A,#N/A,TRUE,"Смета на пасс. обор. №1"}</definedName>
    <definedName name="ccc_1" localSheetId="7" hidden="1">{#N/A,#N/A,TRUE,"Смета на пасс. обор. №1"}</definedName>
    <definedName name="ccc_1" localSheetId="14" hidden="1">{#N/A,#N/A,TRUE,"Смета на пасс. обор. №1"}</definedName>
    <definedName name="ccc_1" localSheetId="0" hidden="1">{#N/A,#N/A,TRUE,"Смета на пасс. обор. №1"}</definedName>
    <definedName name="ccc_1" localSheetId="13" hidden="1">{#N/A,#N/A,TRUE,"Смета на пасс. обор. №1"}</definedName>
    <definedName name="ccc_1" hidden="1">{#N/A,#N/A,TRUE,"Смета на пасс. обор. №1"}</definedName>
    <definedName name="ColLastYearFB">[7]ФедД!$AH$17</definedName>
    <definedName name="ColLastYearFB1">[8]Управление!$AF$17</definedName>
    <definedName name="ColThisYearFB">[7]ФедД!$AG$17</definedName>
    <definedName name="Currency_Risk_Factor">1.05</definedName>
    <definedName name="Dc" localSheetId="12">[9]Lucent!#REF!</definedName>
    <definedName name="Dc" localSheetId="15">[9]Lucent!#REF!</definedName>
    <definedName name="Dc" localSheetId="7">[9]Lucent!#REF!</definedName>
    <definedName name="Dc" localSheetId="14">[9]Lucent!#REF!</definedName>
    <definedName name="Dc" localSheetId="13">[9]Lucent!#REF!</definedName>
    <definedName name="Dc">[9]Lucent!#REF!</definedName>
    <definedName name="dck" localSheetId="11">[10]топография!#REF!</definedName>
    <definedName name="dck" localSheetId="12">[5]топография!#REF!</definedName>
    <definedName name="dck" localSheetId="15">[5]топография!#REF!</definedName>
    <definedName name="dck" localSheetId="7">[5]топография!#REF!</definedName>
    <definedName name="dck" localSheetId="14">[5]топография!#REF!</definedName>
    <definedName name="dck" localSheetId="13">[5]топография!#REF!</definedName>
    <definedName name="dck">[6]топография!#REF!</definedName>
    <definedName name="dck_1" localSheetId="15">[6]топография!#REF!</definedName>
    <definedName name="dck_1" localSheetId="7">[4]топография!#REF!</definedName>
    <definedName name="dck_1" localSheetId="14">[5]топография!#REF!</definedName>
    <definedName name="dck_1" localSheetId="13">[5]топография!#REF!</definedName>
    <definedName name="dck_1">[6]топография!#REF!</definedName>
    <definedName name="ddduy" localSheetId="12">#REF!</definedName>
    <definedName name="ddduy" localSheetId="15">#REF!</definedName>
    <definedName name="ddduy" localSheetId="7">#REF!</definedName>
    <definedName name="ddduy" localSheetId="14">#REF!</definedName>
    <definedName name="ddduy" localSheetId="13">#REF!</definedName>
    <definedName name="ddduy">#REF!</definedName>
    <definedName name="Delivery">1.15</definedName>
    <definedName name="df" localSheetId="12">#REF!</definedName>
    <definedName name="df" localSheetId="15">#REF!</definedName>
    <definedName name="df" localSheetId="7">#REF!</definedName>
    <definedName name="df" localSheetId="14">#REF!</definedName>
    <definedName name="df" localSheetId="13">#REF!</definedName>
    <definedName name="df">#REF!</definedName>
    <definedName name="Disc_Tbl" localSheetId="12">#REF!</definedName>
    <definedName name="Disc_Tbl" localSheetId="15">#REF!</definedName>
    <definedName name="Disc_Tbl" localSheetId="7">#REF!</definedName>
    <definedName name="Disc_Tbl" localSheetId="14">#REF!</definedName>
    <definedName name="Disc_Tbl" localSheetId="13">#REF!</definedName>
    <definedName name="Disc_Tbl">#REF!</definedName>
    <definedName name="Dl" localSheetId="12">[9]Lucent!#REF!</definedName>
    <definedName name="Dl" localSheetId="15">[9]Lucent!#REF!</definedName>
    <definedName name="Dl" localSheetId="7">[9]Lucent!#REF!</definedName>
    <definedName name="Dl" localSheetId="14">[9]Lucent!#REF!</definedName>
    <definedName name="Dl" localSheetId="13">[9]Lucent!#REF!</definedName>
    <definedName name="Dl">[9]Lucent!#REF!</definedName>
    <definedName name="Dsc_Vector" localSheetId="12">#REF!</definedName>
    <definedName name="Dsc_Vector" localSheetId="15">#REF!</definedName>
    <definedName name="Dsc_Vector" localSheetId="7">#REF!</definedName>
    <definedName name="Dsc_Vector" localSheetId="14">#REF!</definedName>
    <definedName name="Dsc_Vector" localSheetId="13">#REF!</definedName>
    <definedName name="Dsc_Vector">#REF!</definedName>
    <definedName name="e" localSheetId="12" hidden="1">{#N/A,#N/A,TRUE,"Смета на пасс. обор. №1"}</definedName>
    <definedName name="e" localSheetId="15" hidden="1">{#N/A,#N/A,TRUE,"Смета на пасс. обор. №1"}</definedName>
    <definedName name="e" localSheetId="7" hidden="1">{#N/A,#N/A,TRUE,"Смета на пасс. обор. №1"}</definedName>
    <definedName name="e" localSheetId="14" hidden="1">{#N/A,#N/A,TRUE,"Смета на пасс. обор. №1"}</definedName>
    <definedName name="e" localSheetId="0" hidden="1">{#N/A,#N/A,TRUE,"Смета на пасс. обор. №1"}</definedName>
    <definedName name="e" localSheetId="13" hidden="1">{#N/A,#N/A,TRUE,"Смета на пасс. обор. №1"}</definedName>
    <definedName name="e" hidden="1">{#N/A,#N/A,TRUE,"Смета на пасс. обор. №1"}</definedName>
    <definedName name="e_1" localSheetId="12" hidden="1">{#N/A,#N/A,TRUE,"Смета на пасс. обор. №1"}</definedName>
    <definedName name="e_1" localSheetId="15" hidden="1">{#N/A,#N/A,TRUE,"Смета на пасс. обор. №1"}</definedName>
    <definedName name="e_1" localSheetId="7" hidden="1">{#N/A,#N/A,TRUE,"Смета на пасс. обор. №1"}</definedName>
    <definedName name="e_1" localSheetId="14" hidden="1">{#N/A,#N/A,TRUE,"Смета на пасс. обор. №1"}</definedName>
    <definedName name="e_1" localSheetId="0" hidden="1">{#N/A,#N/A,TRUE,"Смета на пасс. обор. №1"}</definedName>
    <definedName name="e_1" localSheetId="13" hidden="1">{#N/A,#N/A,TRUE,"Смета на пасс. обор. №1"}</definedName>
    <definedName name="e_1" hidden="1">{#N/A,#N/A,TRUE,"Смета на пасс. обор. №1"}</definedName>
    <definedName name="EQUIP" localSheetId="12">[11]Спецификация!#REF!</definedName>
    <definedName name="EQUIP" localSheetId="15">[11]Спецификация!#REF!</definedName>
    <definedName name="EQUIP" localSheetId="7">[11]Спецификация!#REF!</definedName>
    <definedName name="EQUIP" localSheetId="14">[11]Спецификация!#REF!</definedName>
    <definedName name="EQUIP" localSheetId="13">[11]Спецификация!#REF!</definedName>
    <definedName name="EQUIP">[11]Спецификация!#REF!</definedName>
    <definedName name="ert" localSheetId="12">#REF!</definedName>
    <definedName name="ert" localSheetId="15">#REF!</definedName>
    <definedName name="ert" localSheetId="7">#REF!</definedName>
    <definedName name="ert" localSheetId="14">#REF!</definedName>
    <definedName name="ert" localSheetId="13">#REF!</definedName>
    <definedName name="ert">#REF!</definedName>
    <definedName name="Excel_BuiltIn_Print_Area" localSheetId="15">#REF!</definedName>
    <definedName name="Excel_BuiltIn_Print_Area" localSheetId="7">#REF!</definedName>
    <definedName name="Excel_BuiltIn_Print_Area" localSheetId="14">#REF!</definedName>
    <definedName name="Excel_BuiltIn_Print_Area" localSheetId="13">#REF!</definedName>
    <definedName name="Excel_BuiltIn_Print_Area">#REF!</definedName>
    <definedName name="Excel_BuiltIn_Print_Area_1" localSheetId="15">#REF!</definedName>
    <definedName name="Excel_BuiltIn_Print_Area_1" localSheetId="7">#REF!</definedName>
    <definedName name="Excel_BuiltIn_Print_Area_1" localSheetId="14">#REF!</definedName>
    <definedName name="Excel_BuiltIn_Print_Area_1" localSheetId="13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12">#REF!</definedName>
    <definedName name="Excel_BuiltIn_Print_Area_5" localSheetId="15">#REF!</definedName>
    <definedName name="Excel_BuiltIn_Print_Area_5" localSheetId="7">#REF!</definedName>
    <definedName name="Excel_BuiltIn_Print_Area_5" localSheetId="14">#REF!</definedName>
    <definedName name="Excel_BuiltIn_Print_Area_5" localSheetId="13">#REF!</definedName>
    <definedName name="Excel_BuiltIn_Print_Area_5">#REF!</definedName>
    <definedName name="Excel_BuiltIn_Print_Area_7">"$#ССЫЛ!.$A$2:$E$5"</definedName>
    <definedName name="Excel_BuiltIn_Print_Titles" localSheetId="15">#REF!</definedName>
    <definedName name="Excel_BuiltIn_Print_Titles" localSheetId="7">#REF!</definedName>
    <definedName name="Excel_BuiltIn_Print_Titles" localSheetId="14">#REF!</definedName>
    <definedName name="Excel_BuiltIn_Print_Titles" localSheetId="13">#REF!</definedName>
    <definedName name="Excel_BuiltIn_Print_Titles">#REF!</definedName>
    <definedName name="Excel_BuiltIn_Print_Titles_1" localSheetId="15">#REF!</definedName>
    <definedName name="Excel_BuiltIn_Print_Titles_1" localSheetId="7">#REF!</definedName>
    <definedName name="Excel_BuiltIn_Print_Titles_1" localSheetId="14">#REF!</definedName>
    <definedName name="Excel_BuiltIn_Print_Titles_1" localSheetId="13">#REF!</definedName>
    <definedName name="Excel_BuiltIn_Print_Titles_1">#REF!</definedName>
    <definedName name="Excel_BuiltIn_Print_Titles_2" localSheetId="12">#REF!</definedName>
    <definedName name="Excel_BuiltIn_Print_Titles_2" localSheetId="15">#REF!</definedName>
    <definedName name="Excel_BuiltIn_Print_Titles_2" localSheetId="7">#REF!</definedName>
    <definedName name="Excel_BuiltIn_Print_Titles_2" localSheetId="14">#REF!</definedName>
    <definedName name="Excel_BuiltIn_Print_Titles_2" localSheetId="13">#REF!</definedName>
    <definedName name="Excel_BuiltIn_Print_Titles_2">#REF!</definedName>
    <definedName name="Excel_BuiltIn_Print_Titles_3" localSheetId="12">#REF!</definedName>
    <definedName name="Excel_BuiltIn_Print_Titles_3" localSheetId="15">#REF!</definedName>
    <definedName name="Excel_BuiltIn_Print_Titles_3" localSheetId="7">#REF!</definedName>
    <definedName name="Excel_BuiltIn_Print_Titles_3" localSheetId="14">#REF!</definedName>
    <definedName name="Excel_BuiltIn_Print_Titles_3" localSheetId="13">#REF!</definedName>
    <definedName name="Excel_BuiltIn_Print_Titles_3">#REF!</definedName>
    <definedName name="fg" localSheetId="12">#REF!</definedName>
    <definedName name="fg" localSheetId="15">#REF!</definedName>
    <definedName name="fg" localSheetId="7">#REF!</definedName>
    <definedName name="fg" localSheetId="14">#REF!</definedName>
    <definedName name="fg" localSheetId="13">#REF!</definedName>
    <definedName name="fg">#REF!</definedName>
    <definedName name="fl" localSheetId="12">[9]Lucent!#REF!</definedName>
    <definedName name="fl" localSheetId="15">[9]Lucent!#REF!</definedName>
    <definedName name="fl" localSheetId="7">[9]Lucent!#REF!</definedName>
    <definedName name="fl" localSheetId="14">[9]Lucent!#REF!</definedName>
    <definedName name="fl" localSheetId="13">[9]Lucent!#REF!</definedName>
    <definedName name="fl">[9]Lucent!#REF!</definedName>
    <definedName name="Grp_Vector" localSheetId="12">#REF!</definedName>
    <definedName name="Grp_Vector" localSheetId="15">#REF!</definedName>
    <definedName name="Grp_Vector" localSheetId="7">#REF!</definedName>
    <definedName name="Grp_Vector" localSheetId="14">#REF!</definedName>
    <definedName name="Grp_Vector" localSheetId="13">#REF!</definedName>
    <definedName name="Grp_Vector">#REF!</definedName>
    <definedName name="Importation_Cost" localSheetId="12">#REF!</definedName>
    <definedName name="Importation_Cost" localSheetId="15">#REF!</definedName>
    <definedName name="Importation_Cost" localSheetId="7">#REF!</definedName>
    <definedName name="Importation_Cost" localSheetId="14">#REF!</definedName>
    <definedName name="Importation_Cost" localSheetId="13">#REF!</definedName>
    <definedName name="Importation_Cost">#REF!</definedName>
    <definedName name="Itog" localSheetId="11">#REF!</definedName>
    <definedName name="Itog" localSheetId="12">#REF!</definedName>
    <definedName name="Itog" localSheetId="15">#REF!</definedName>
    <definedName name="Itog" localSheetId="7">#REF!</definedName>
    <definedName name="Itog" localSheetId="14">#REF!</definedName>
    <definedName name="Itog" localSheetId="13">#REF!</definedName>
    <definedName name="Itog">#REF!</definedName>
    <definedName name="Itog_1" localSheetId="15">#REF!</definedName>
    <definedName name="Itog_1" localSheetId="7">#REF!</definedName>
    <definedName name="Itog_1" localSheetId="14">#REF!</definedName>
    <definedName name="Itog_1" localSheetId="13">#REF!</definedName>
    <definedName name="Itog_1">#REF!</definedName>
    <definedName name="j" localSheetId="12" hidden="1">{#N/A,#N/A,TRUE,"Смета на пасс. обор. №1"}</definedName>
    <definedName name="j" localSheetId="15" hidden="1">{#N/A,#N/A,TRUE,"Смета на пасс. обор. №1"}</definedName>
    <definedName name="j" localSheetId="7" hidden="1">{#N/A,#N/A,TRUE,"Смета на пасс. обор. №1"}</definedName>
    <definedName name="j" localSheetId="14" hidden="1">{#N/A,#N/A,TRUE,"Смета на пасс. обор. №1"}</definedName>
    <definedName name="j" localSheetId="0" hidden="1">{#N/A,#N/A,TRUE,"Смета на пасс. обор. №1"}</definedName>
    <definedName name="j" localSheetId="13" hidden="1">{#N/A,#N/A,TRUE,"Смета на пасс. обор. №1"}</definedName>
    <definedName name="j" hidden="1">{#N/A,#N/A,TRUE,"Смета на пасс. обор. №1"}</definedName>
    <definedName name="j_1" localSheetId="12" hidden="1">{#N/A,#N/A,TRUE,"Смета на пасс. обор. №1"}</definedName>
    <definedName name="j_1" localSheetId="15" hidden="1">{#N/A,#N/A,TRUE,"Смета на пасс. обор. №1"}</definedName>
    <definedName name="j_1" localSheetId="7" hidden="1">{#N/A,#N/A,TRUE,"Смета на пасс. обор. №1"}</definedName>
    <definedName name="j_1" localSheetId="14" hidden="1">{#N/A,#N/A,TRUE,"Смета на пасс. обор. №1"}</definedName>
    <definedName name="j_1" localSheetId="0" hidden="1">{#N/A,#N/A,TRUE,"Смета на пасс. обор. №1"}</definedName>
    <definedName name="j_1" localSheetId="13" hidden="1">{#N/A,#N/A,TRUE,"Смета на пасс. обор. №1"}</definedName>
    <definedName name="j_1" hidden="1">{#N/A,#N/A,TRUE,"Смета на пасс. обор. №1"}</definedName>
    <definedName name="kkkkk" localSheetId="15">#REF!</definedName>
    <definedName name="kkkkk" localSheetId="7">#REF!</definedName>
    <definedName name="kkkkk" localSheetId="14">#REF!</definedName>
    <definedName name="kkkkk" localSheetId="13">#REF!</definedName>
    <definedName name="kkkkk">#REF!</definedName>
    <definedName name="Koeffcb" localSheetId="12">#REF!</definedName>
    <definedName name="Koeffcb" localSheetId="15">#REF!</definedName>
    <definedName name="Koeffcb" localSheetId="7">#REF!</definedName>
    <definedName name="Koeffcb" localSheetId="14">#REF!</definedName>
    <definedName name="Koeffcb" localSheetId="13">#REF!</definedName>
    <definedName name="Koeffcb">#REF!</definedName>
    <definedName name="KPlan" localSheetId="12">#REF!</definedName>
    <definedName name="KPlan" localSheetId="15">#REF!</definedName>
    <definedName name="KPlan" localSheetId="7">#REF!</definedName>
    <definedName name="KPlan" localSheetId="14">#REF!</definedName>
    <definedName name="KPlan" localSheetId="13">#REF!</definedName>
    <definedName name="KPlan">#REF!</definedName>
    <definedName name="lp">[12]Panduit!$E$4</definedName>
    <definedName name="m" localSheetId="12">[13]Microsoft!#REF!</definedName>
    <definedName name="m" localSheetId="15">[13]Microsoft!#REF!</definedName>
    <definedName name="m" localSheetId="7">[13]Microsoft!#REF!</definedName>
    <definedName name="m" localSheetId="14">[13]Microsoft!#REF!</definedName>
    <definedName name="m" localSheetId="13">[13]Microsoft!#REF!</definedName>
    <definedName name="m">[13]Microsoft!#REF!</definedName>
    <definedName name="MATER" localSheetId="12">[11]Спецификация!#REF!</definedName>
    <definedName name="MATER" localSheetId="15">[11]Спецификация!#REF!</definedName>
    <definedName name="MATER" localSheetId="7">[11]Спецификация!#REF!</definedName>
    <definedName name="MATER" localSheetId="14">[11]Спецификация!#REF!</definedName>
    <definedName name="MATER" localSheetId="13">[11]Спецификация!#REF!</definedName>
    <definedName name="MATER">[11]Спецификация!#REF!</definedName>
    <definedName name="mm" localSheetId="12">[13]Microsoft!#REF!</definedName>
    <definedName name="mm" localSheetId="15">[13]Microsoft!#REF!</definedName>
    <definedName name="mm" localSheetId="7">[13]Microsoft!#REF!</definedName>
    <definedName name="mm" localSheetId="14">[13]Microsoft!#REF!</definedName>
    <definedName name="mm" localSheetId="13">[13]Microsoft!#REF!</definedName>
    <definedName name="mm">[13]Microsoft!#REF!</definedName>
    <definedName name="mmm" localSheetId="12">[13]Microsoft!#REF!</definedName>
    <definedName name="mmm" localSheetId="15">[13]Microsoft!#REF!</definedName>
    <definedName name="mmm" localSheetId="7">[13]Microsoft!#REF!</definedName>
    <definedName name="mmm" localSheetId="14">[13]Microsoft!#REF!</definedName>
    <definedName name="mmm" localSheetId="13">[13]Microsoft!#REF!</definedName>
    <definedName name="mmm">[13]Microsoft!#REF!</definedName>
    <definedName name="n_1" localSheetId="15">{"","одинz","дваz","триz","четыреz","пятьz","шестьz","семьz","восемьz","девятьz"}</definedName>
    <definedName name="n_1" localSheetId="7">{"","одинz","дваz","триz","четыреz","пятьz","шестьz","семьz","восемьz","девятьz"}</definedName>
    <definedName name="n_1" localSheetId="14">{"","одинz","дваz","триz","четыреz","пятьz","шестьz","семьz","восемьz","девятьz"}</definedName>
    <definedName name="n_1" localSheetId="0">{"","одинz","дваz","триz","четыреz","пятьz","шестьz","семьz","восемьz","девятьz"}</definedName>
    <definedName name="n_1" localSheetId="13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5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7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14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0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13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5">{"";1;"двадцатьz";"тридцатьz";"сорокz";"пятьдесятz";"шестьдесятz";"семьдесятz";"восемьдесятz";"девяностоz"}</definedName>
    <definedName name="n_3" localSheetId="7">{"";1;"двадцатьz";"тридцатьz";"сорокz";"пятьдесятz";"шестьдесятz";"семьдесятz";"восемьдесятz";"девяностоz"}</definedName>
    <definedName name="n_3" localSheetId="14">{"";1;"двадцатьz";"тридцатьz";"сорокz";"пятьдесятz";"шестьдесятz";"семьдесятz";"восемьдесятz";"девяностоz"}</definedName>
    <definedName name="n_3" localSheetId="0">{"";1;"двадцатьz";"тридцатьz";"сорокz";"пятьдесятz";"шестьдесятz";"семьдесятz";"восемьдесятz";"девяностоz"}</definedName>
    <definedName name="n_3" localSheetId="13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5">{"","стоz","двестиz","тристаz","четырестаz","пятьсотz","шестьсотz","семьсотz","восемьсотz","девятьсотz"}</definedName>
    <definedName name="n_4" localSheetId="7">{"","стоz","двестиz","тристаz","четырестаz","пятьсотz","шестьсотz","семьсотz","восемьсотz","девятьсотz"}</definedName>
    <definedName name="n_4" localSheetId="14">{"","стоz","двестиz","тристаz","четырестаz","пятьсотz","шестьсотz","семьсотz","восемьсотz","девятьсотz"}</definedName>
    <definedName name="n_4" localSheetId="0">{"","стоz","двестиz","тристаz","четырестаz","пятьсотz","шестьсотz","семьсотz","восемьсотz","девятьсотz"}</definedName>
    <definedName name="n_4" localSheetId="13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5">{"","однаz","двеz","триz","четыреz","пятьz","шестьz","семьz","восемьz","девятьz"}</definedName>
    <definedName name="n_5" localSheetId="7">{"","однаz","двеz","триz","четыреz","пятьz","шестьz","семьz","восемьz","девятьz"}</definedName>
    <definedName name="n_5" localSheetId="14">{"","однаz","двеz","триz","четыреz","пятьz","шестьz","семьz","восемьz","девятьz"}</definedName>
    <definedName name="n_5" localSheetId="0">{"","однаz","двеz","триz","четыреz","пятьz","шестьz","семьz","восемьz","девятьz"}</definedName>
    <definedName name="n_5" localSheetId="13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5">IF('Гидромет '!n_3=1,'Гидромет '!n_2,'Гидромет '!n_3&amp;'Гидромет '!n_1)</definedName>
    <definedName name="n0x" localSheetId="7">IF('Ориентировочная сумма КВЛ'!n_3=1,'Ориентировочная сумма КВЛ'!n_2,'Ориентировочная сумма КВЛ'!n_3&amp;'Ориентировочная сумма КВЛ'!n_1)</definedName>
    <definedName name="n0x" localSheetId="14">IF('Сели Лавины'!n_3=1,'Сели Лавины'!n_2,'Сели Лавины'!n_3&amp;'Сели Лавины'!n_1)</definedName>
    <definedName name="n0x" localSheetId="0">IF('Удельные показатели'!n_3=1,'Удельные показатели'!n_2,'Удельные показатели'!n_3&amp;'Удельные показатели'!n_1)</definedName>
    <definedName name="n0x" localSheetId="13">IF('Экология '!n_3=1,'Экология '!n_2,'Экология '!n_3&amp;'Экология '!n_1)</definedName>
    <definedName name="n0x">IF(n_3=1,n_2,n_3&amp;n_1)</definedName>
    <definedName name="n1x" localSheetId="15">IF('Гидромет '!n_3=1,'Гидромет '!n_2,'Гидромет '!n_3&amp;'Гидромет '!n_5)</definedName>
    <definedName name="n1x" localSheetId="7">IF('Ориентировочная сумма КВЛ'!n_3=1,'Ориентировочная сумма КВЛ'!n_2,'Ориентировочная сумма КВЛ'!n_3&amp;'Ориентировочная сумма КВЛ'!n_5)</definedName>
    <definedName name="n1x" localSheetId="14">IF('Сели Лавины'!n_3=1,'Сели Лавины'!n_2,'Сели Лавины'!n_3&amp;'Сели Лавины'!n_5)</definedName>
    <definedName name="n1x" localSheetId="0">IF('Удельные показатели'!n_3=1,'Удельные показатели'!n_2,'Удельные показатели'!n_3&amp;'Удельные показатели'!n_5)</definedName>
    <definedName name="n1x" localSheetId="13">IF('Экология '!n_3=1,'Экология '!n_2,'Экология '!n_3&amp;'Экология '!n_5)</definedName>
    <definedName name="n1x">IF(n_3=1,n_2,n_3&amp;n_5)</definedName>
    <definedName name="name" localSheetId="15">#REF!</definedName>
    <definedName name="name" localSheetId="7">#REF!</definedName>
    <definedName name="name" localSheetId="14">#REF!</definedName>
    <definedName name="name" localSheetId="13">#REF!</definedName>
    <definedName name="name">#REF!</definedName>
    <definedName name="p" localSheetId="12" hidden="1">{#N/A,#N/A,TRUE,"Смета на пасс. обор. №1"}</definedName>
    <definedName name="p" localSheetId="15" hidden="1">{#N/A,#N/A,TRUE,"Смета на пасс. обор. №1"}</definedName>
    <definedName name="p" localSheetId="7" hidden="1">{#N/A,#N/A,TRUE,"Смета на пасс. обор. №1"}</definedName>
    <definedName name="p" localSheetId="14" hidden="1">{#N/A,#N/A,TRUE,"Смета на пасс. обор. №1"}</definedName>
    <definedName name="p" localSheetId="0" hidden="1">{#N/A,#N/A,TRUE,"Смета на пасс. обор. №1"}</definedName>
    <definedName name="p" localSheetId="13" hidden="1">{#N/A,#N/A,TRUE,"Смета на пасс. обор. №1"}</definedName>
    <definedName name="p" hidden="1">{#N/A,#N/A,TRUE,"Смета на пасс. обор. №1"}</definedName>
    <definedName name="p_1" localSheetId="12" hidden="1">{#N/A,#N/A,TRUE,"Смета на пасс. обор. №1"}</definedName>
    <definedName name="p_1" localSheetId="15" hidden="1">{#N/A,#N/A,TRUE,"Смета на пасс. обор. №1"}</definedName>
    <definedName name="p_1" localSheetId="7" hidden="1">{#N/A,#N/A,TRUE,"Смета на пасс. обор. №1"}</definedName>
    <definedName name="p_1" localSheetId="14" hidden="1">{#N/A,#N/A,TRUE,"Смета на пасс. обор. №1"}</definedName>
    <definedName name="p_1" localSheetId="0" hidden="1">{#N/A,#N/A,TRUE,"Смета на пасс. обор. №1"}</definedName>
    <definedName name="p_1" localSheetId="13" hidden="1">{#N/A,#N/A,TRUE,"Смета на пасс. обор. №1"}</definedName>
    <definedName name="p_1" hidden="1">{#N/A,#N/A,TRUE,"Смета на пасс. обор. №1"}</definedName>
    <definedName name="PeriodLastYearName">[7]ФедД!$AH$20</definedName>
    <definedName name="PeriodThisYearName">[7]ФедД!$AG$20</definedName>
    <definedName name="ppp" localSheetId="12">#REF!</definedName>
    <definedName name="ppp" localSheetId="15">#REF!</definedName>
    <definedName name="ppp" localSheetId="7">#REF!</definedName>
    <definedName name="ppp" localSheetId="14">#REF!</definedName>
    <definedName name="ppp" localSheetId="13">#REF!</definedName>
    <definedName name="ppp">#REF!</definedName>
    <definedName name="pr" localSheetId="12">[11]Спецификация!#REF!</definedName>
    <definedName name="pr" localSheetId="15">[11]Спецификация!#REF!</definedName>
    <definedName name="pr" localSheetId="7">[11]Спецификация!#REF!</definedName>
    <definedName name="pr" localSheetId="14">[11]Спецификация!#REF!</definedName>
    <definedName name="pr" localSheetId="13">[11]Спецификация!#REF!</definedName>
    <definedName name="pr">[11]Спецификация!#REF!</definedName>
    <definedName name="Print_Titles" localSheetId="0">'Удельные показатели'!$10:$10</definedName>
    <definedName name="Profit" localSheetId="12">[9]Lucent!#REF!</definedName>
    <definedName name="Profit" localSheetId="15">[9]Lucent!#REF!</definedName>
    <definedName name="Profit" localSheetId="7">[9]Lucent!#REF!</definedName>
    <definedName name="Profit" localSheetId="14">[9]Lucent!#REF!</definedName>
    <definedName name="Profit" localSheetId="13">[9]Lucent!#REF!</definedName>
    <definedName name="Profit">[9]Lucent!#REF!</definedName>
    <definedName name="profit2" localSheetId="12">[9]Lucent!#REF!</definedName>
    <definedName name="profit2" localSheetId="15">[9]Lucent!#REF!</definedName>
    <definedName name="profit2" localSheetId="7">[9]Lucent!#REF!</definedName>
    <definedName name="profit2" localSheetId="14">[9]Lucent!#REF!</definedName>
    <definedName name="profit2" localSheetId="13">[9]Lucent!#REF!</definedName>
    <definedName name="profit2">[9]Lucent!#REF!</definedName>
    <definedName name="ProfitLucent">1.65</definedName>
    <definedName name="PROJ" localSheetId="12">[11]Спецификация!#REF!</definedName>
    <definedName name="PROJ" localSheetId="15">[11]Спецификация!#REF!</definedName>
    <definedName name="PROJ" localSheetId="7">[11]Спецификация!#REF!</definedName>
    <definedName name="PROJ" localSheetId="14">[11]Спецификация!#REF!</definedName>
    <definedName name="PROJ" localSheetId="13">[11]Спецификация!#REF!</definedName>
    <definedName name="PROJ">[11]Спецификация!#REF!</definedName>
    <definedName name="q" localSheetId="12">#REF!</definedName>
    <definedName name="q" localSheetId="15">#REF!</definedName>
    <definedName name="q" localSheetId="7">#REF!</definedName>
    <definedName name="q" localSheetId="14">#REF!</definedName>
    <definedName name="q" localSheetId="13">#REF!</definedName>
    <definedName name="q">#REF!</definedName>
    <definedName name="qqq" localSheetId="12" hidden="1">{#N/A,#N/A,TRUE,"Смета на пасс. обор. №1"}</definedName>
    <definedName name="qqq" localSheetId="15" hidden="1">{#N/A,#N/A,TRUE,"Смета на пасс. обор. №1"}</definedName>
    <definedName name="qqq" localSheetId="7" hidden="1">{#N/A,#N/A,TRUE,"Смета на пасс. обор. №1"}</definedName>
    <definedName name="qqq" localSheetId="14" hidden="1">{#N/A,#N/A,TRUE,"Смета на пасс. обор. №1"}</definedName>
    <definedName name="qqq" localSheetId="0" hidden="1">{#N/A,#N/A,TRUE,"Смета на пасс. обор. №1"}</definedName>
    <definedName name="qqq" localSheetId="13" hidden="1">{#N/A,#N/A,TRUE,"Смета на пасс. обор. №1"}</definedName>
    <definedName name="qqq" hidden="1">{#N/A,#N/A,TRUE,"Смета на пасс. обор. №1"}</definedName>
    <definedName name="qqq_1" localSheetId="12" hidden="1">{#N/A,#N/A,TRUE,"Смета на пасс. обор. №1"}</definedName>
    <definedName name="qqq_1" localSheetId="15" hidden="1">{#N/A,#N/A,TRUE,"Смета на пасс. обор. №1"}</definedName>
    <definedName name="qqq_1" localSheetId="7" hidden="1">{#N/A,#N/A,TRUE,"Смета на пасс. обор. №1"}</definedName>
    <definedName name="qqq_1" localSheetId="14" hidden="1">{#N/A,#N/A,TRUE,"Смета на пасс. обор. №1"}</definedName>
    <definedName name="qqq_1" localSheetId="0" hidden="1">{#N/A,#N/A,TRUE,"Смета на пасс. обор. №1"}</definedName>
    <definedName name="qqq_1" localSheetId="13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12">#REF!</definedName>
    <definedName name="qwer" localSheetId="15">#REF!</definedName>
    <definedName name="qwer" localSheetId="7">#REF!</definedName>
    <definedName name="qwer" localSheetId="14">#REF!</definedName>
    <definedName name="qwer" localSheetId="13">#REF!</definedName>
    <definedName name="qwer">#REF!</definedName>
    <definedName name="R_Lst" localSheetId="12">#REF!</definedName>
    <definedName name="R_Lst" localSheetId="15">#REF!</definedName>
    <definedName name="R_Lst" localSheetId="7">#REF!</definedName>
    <definedName name="R_Lst" localSheetId="14">#REF!</definedName>
    <definedName name="R_Lst" localSheetId="13">#REF!</definedName>
    <definedName name="R_Lst">#REF!</definedName>
    <definedName name="R_Net" localSheetId="12">#REF!</definedName>
    <definedName name="R_Net" localSheetId="15">#REF!</definedName>
    <definedName name="R_Net" localSheetId="7">#REF!</definedName>
    <definedName name="R_Net" localSheetId="14">#REF!</definedName>
    <definedName name="R_Net" localSheetId="13">#REF!</definedName>
    <definedName name="R_Net">#REF!</definedName>
    <definedName name="Rate" localSheetId="12">#REF!</definedName>
    <definedName name="Rate" localSheetId="15">#REF!</definedName>
    <definedName name="Rate" localSheetId="7">#REF!</definedName>
    <definedName name="Rate" localSheetId="14">#REF!</definedName>
    <definedName name="Rate" localSheetId="13">#REF!</definedName>
    <definedName name="Rate">#REF!</definedName>
    <definedName name="Rit">[14]УКП!$H$3</definedName>
    <definedName name="rty" localSheetId="12">#REF!</definedName>
    <definedName name="rty" localSheetId="15">#REF!</definedName>
    <definedName name="rty" localSheetId="7">#REF!</definedName>
    <definedName name="rty" localSheetId="14">#REF!</definedName>
    <definedName name="rty" localSheetId="13">#REF!</definedName>
    <definedName name="rty">#REF!</definedName>
    <definedName name="sd" localSheetId="12">#REF!</definedName>
    <definedName name="sd" localSheetId="15">#REF!</definedName>
    <definedName name="sd" localSheetId="7">#REF!</definedName>
    <definedName name="sd" localSheetId="14">#REF!</definedName>
    <definedName name="sd" localSheetId="13">#REF!</definedName>
    <definedName name="sd">#REF!</definedName>
    <definedName name="short">[15]!short</definedName>
    <definedName name="SM" localSheetId="11">#REF!</definedName>
    <definedName name="SM" localSheetId="12">#REF!</definedName>
    <definedName name="SM" localSheetId="15">#REF!</definedName>
    <definedName name="SM" localSheetId="7">#REF!</definedName>
    <definedName name="SM" localSheetId="14">#REF!</definedName>
    <definedName name="SM" localSheetId="13">#REF!</definedName>
    <definedName name="SM">#REF!</definedName>
    <definedName name="SM_SM" localSheetId="11">#REF!</definedName>
    <definedName name="SM_SM" localSheetId="12">#REF!</definedName>
    <definedName name="SM_SM" localSheetId="15">#REF!</definedName>
    <definedName name="SM_SM" localSheetId="7">#REF!</definedName>
    <definedName name="SM_SM" localSheetId="14">#REF!</definedName>
    <definedName name="SM_SM" localSheetId="13">#REF!</definedName>
    <definedName name="SM_SM">#REF!</definedName>
    <definedName name="SM_STO" localSheetId="11">геодез.!#REF!</definedName>
    <definedName name="SM_STO" localSheetId="12">#REF!</definedName>
    <definedName name="SM_STO" localSheetId="15">#REF!</definedName>
    <definedName name="SM_STO" localSheetId="7">#REF!</definedName>
    <definedName name="SM_STO" localSheetId="14">#REF!</definedName>
    <definedName name="SM_STO" localSheetId="13">#REF!</definedName>
    <definedName name="SM_STO">#REF!</definedName>
    <definedName name="SM_STO_1" localSheetId="12">'[16]СМЕТА проект'!#REF!</definedName>
    <definedName name="SM_STO_1" localSheetId="15">'[16]СМЕТА проект'!#REF!</definedName>
    <definedName name="SM_STO_1" localSheetId="7">'[16]СМЕТА проект'!#REF!</definedName>
    <definedName name="SM_STO_1" localSheetId="14">'[16]СМЕТА проект'!#REF!</definedName>
    <definedName name="SM_STO_1" localSheetId="13">'[16]СМЕТА проект'!#REF!</definedName>
    <definedName name="SM_STO_1">'[16]СМЕТА проект'!#REF!</definedName>
    <definedName name="SM_STO1" localSheetId="11">#REF!</definedName>
    <definedName name="SM_STO1" localSheetId="12">#REF!</definedName>
    <definedName name="SM_STO1" localSheetId="15">#REF!</definedName>
    <definedName name="SM_STO1" localSheetId="7">#REF!</definedName>
    <definedName name="SM_STO1" localSheetId="14">#REF!</definedName>
    <definedName name="SM_STO1" localSheetId="13">#REF!</definedName>
    <definedName name="SM_STO1">#REF!</definedName>
    <definedName name="SM_STO1_1" localSheetId="15">#REF!</definedName>
    <definedName name="SM_STO1_1" localSheetId="7">#REF!</definedName>
    <definedName name="SM_STO1_1" localSheetId="14">#REF!</definedName>
    <definedName name="SM_STO1_1" localSheetId="13">#REF!</definedName>
    <definedName name="SM_STO1_1">#REF!</definedName>
    <definedName name="SM_STO1_1_1" localSheetId="15">#REF!</definedName>
    <definedName name="SM_STO1_1_1" localSheetId="7">#REF!</definedName>
    <definedName name="SM_STO1_1_1" localSheetId="14">#REF!</definedName>
    <definedName name="SM_STO1_1_1" localSheetId="13">#REF!</definedName>
    <definedName name="SM_STO1_1_1">#REF!</definedName>
    <definedName name="SM_STO2" localSheetId="11">#REF!</definedName>
    <definedName name="SM_STO2" localSheetId="12">#REF!</definedName>
    <definedName name="SM_STO2" localSheetId="15">#REF!</definedName>
    <definedName name="SM_STO2" localSheetId="7">#REF!</definedName>
    <definedName name="SM_STO2" localSheetId="14">#REF!</definedName>
    <definedName name="SM_STO2" localSheetId="13">#REF!</definedName>
    <definedName name="SM_STO2">#REF!</definedName>
    <definedName name="SM_STO2_1" localSheetId="15">#REF!</definedName>
    <definedName name="SM_STO2_1" localSheetId="7">#REF!</definedName>
    <definedName name="SM_STO2_1" localSheetId="14">#REF!</definedName>
    <definedName name="SM_STO2_1" localSheetId="13">#REF!</definedName>
    <definedName name="SM_STO2_1">#REF!</definedName>
    <definedName name="SM_STO3" localSheetId="11">#REF!</definedName>
    <definedName name="SM_STO3" localSheetId="12">#REF!</definedName>
    <definedName name="SM_STO3" localSheetId="15">#REF!</definedName>
    <definedName name="SM_STO3" localSheetId="7">#REF!</definedName>
    <definedName name="SM_STO3" localSheetId="14">#REF!</definedName>
    <definedName name="SM_STO3" localSheetId="13">#REF!</definedName>
    <definedName name="SM_STO3">#REF!</definedName>
    <definedName name="SM_STO3_1" localSheetId="15">#REF!</definedName>
    <definedName name="SM_STO3_1" localSheetId="7">#REF!</definedName>
    <definedName name="SM_STO3_1" localSheetId="14">#REF!</definedName>
    <definedName name="SM_STO3_1" localSheetId="13">#REF!</definedName>
    <definedName name="SM_STO3_1">#REF!</definedName>
    <definedName name="Smmmmmmmmmmmmmmm" localSheetId="12">#REF!</definedName>
    <definedName name="Smmmmmmmmmmmmmmm" localSheetId="15">#REF!</definedName>
    <definedName name="Smmmmmmmmmmmmmmm" localSheetId="7">#REF!</definedName>
    <definedName name="Smmmmmmmmmmmmmmm" localSheetId="14">#REF!</definedName>
    <definedName name="Smmmmmmmmmmmmmmm" localSheetId="13">#REF!</definedName>
    <definedName name="Smmmmmmmmmmmmmmm">#REF!</definedName>
    <definedName name="SUM_" localSheetId="11">геодез.!$IU$2</definedName>
    <definedName name="SUM_" localSheetId="12">#REF!</definedName>
    <definedName name="SUM_" localSheetId="15">#REF!</definedName>
    <definedName name="SUM_" localSheetId="7">#REF!</definedName>
    <definedName name="SUM_" localSheetId="14">#REF!</definedName>
    <definedName name="SUM_" localSheetId="13">#REF!</definedName>
    <definedName name="SUM_">#REF!</definedName>
    <definedName name="SUM__1" localSheetId="15">#REF!</definedName>
    <definedName name="SUM__1" localSheetId="7">#REF!</definedName>
    <definedName name="SUM__1" localSheetId="14">#REF!</definedName>
    <definedName name="SUM__1" localSheetId="13">#REF!</definedName>
    <definedName name="SUM__1">#REF!</definedName>
    <definedName name="SUM_1" localSheetId="11">#REF!</definedName>
    <definedName name="SUM_1" localSheetId="12">#REF!</definedName>
    <definedName name="SUM_1" localSheetId="15">#REF!</definedName>
    <definedName name="SUM_1" localSheetId="7">#REF!</definedName>
    <definedName name="SUM_1" localSheetId="14">#REF!</definedName>
    <definedName name="SUM_1" localSheetId="13">#REF!</definedName>
    <definedName name="SUM_1">#REF!</definedName>
    <definedName name="SUM_1_1" localSheetId="15">#REF!</definedName>
    <definedName name="SUM_1_1" localSheetId="7">#REF!</definedName>
    <definedName name="SUM_1_1" localSheetId="14">#REF!</definedName>
    <definedName name="SUM_1_1" localSheetId="13">#REF!</definedName>
    <definedName name="SUM_1_1">#REF!</definedName>
    <definedName name="SUM_1_1_1" localSheetId="15">#REF!</definedName>
    <definedName name="SUM_1_1_1" localSheetId="7">#REF!</definedName>
    <definedName name="SUM_1_1_1" localSheetId="14">#REF!</definedName>
    <definedName name="SUM_1_1_1" localSheetId="13">#REF!</definedName>
    <definedName name="SUM_1_1_1">#REF!</definedName>
    <definedName name="sum_2" localSheetId="12">#REF!</definedName>
    <definedName name="sum_2" localSheetId="15">#REF!</definedName>
    <definedName name="sum_2" localSheetId="7">#REF!</definedName>
    <definedName name="sum_2" localSheetId="14">#REF!</definedName>
    <definedName name="sum_2" localSheetId="13">#REF!</definedName>
    <definedName name="sum_2">#REF!</definedName>
    <definedName name="SUM_3" localSheetId="11">#REF!</definedName>
    <definedName name="SUM_3" localSheetId="12">#REF!</definedName>
    <definedName name="SUM_3" localSheetId="15">#REF!</definedName>
    <definedName name="SUM_3" localSheetId="7">#REF!</definedName>
    <definedName name="SUM_3" localSheetId="14">#REF!</definedName>
    <definedName name="SUM_3" localSheetId="13">#REF!</definedName>
    <definedName name="SUM_3">#REF!</definedName>
    <definedName name="SUM_3_1" localSheetId="15">#REF!</definedName>
    <definedName name="SUM_3_1" localSheetId="7">#REF!</definedName>
    <definedName name="SUM_3_1" localSheetId="14">#REF!</definedName>
    <definedName name="SUM_3_1" localSheetId="13">#REF!</definedName>
    <definedName name="SUM_3_1">#REF!</definedName>
    <definedName name="sum_4" localSheetId="12">#REF!</definedName>
    <definedName name="sum_4" localSheetId="15">#REF!</definedName>
    <definedName name="sum_4" localSheetId="7">#REF!</definedName>
    <definedName name="sum_4" localSheetId="14">#REF!</definedName>
    <definedName name="sum_4" localSheetId="13">#REF!</definedName>
    <definedName name="sum_4">#REF!</definedName>
    <definedName name="SV" localSheetId="12">#REF!</definedName>
    <definedName name="SV" localSheetId="15">#REF!</definedName>
    <definedName name="SV" localSheetId="7">#REF!</definedName>
    <definedName name="SV" localSheetId="14">#REF!</definedName>
    <definedName name="SV" localSheetId="13">#REF!</definedName>
    <definedName name="SV">#REF!</definedName>
    <definedName name="SV_STO" localSheetId="12">#REF!</definedName>
    <definedName name="SV_STO" localSheetId="15">#REF!</definedName>
    <definedName name="SV_STO" localSheetId="7">#REF!</definedName>
    <definedName name="SV_STO" localSheetId="14">#REF!</definedName>
    <definedName name="SV_STO" localSheetId="13">#REF!</definedName>
    <definedName name="SV_STO">#REF!</definedName>
    <definedName name="Times" localSheetId="12">#REF!</definedName>
    <definedName name="Times" localSheetId="15">#REF!</definedName>
    <definedName name="Times" localSheetId="7">#REF!</definedName>
    <definedName name="Times" localSheetId="14">#REF!</definedName>
    <definedName name="Times" localSheetId="13">#REF!</definedName>
    <definedName name="Times">#REF!</definedName>
    <definedName name="Times_1" localSheetId="12">#REF!</definedName>
    <definedName name="Times_1" localSheetId="15">#REF!</definedName>
    <definedName name="Times_1" localSheetId="7">#REF!</definedName>
    <definedName name="Times_1" localSheetId="14">#REF!</definedName>
    <definedName name="Times_1" localSheetId="13">#REF!</definedName>
    <definedName name="Times_1">#REF!</definedName>
    <definedName name="Times_10" localSheetId="12">#REF!</definedName>
    <definedName name="Times_10" localSheetId="15">#REF!</definedName>
    <definedName name="Times_10" localSheetId="7">#REF!</definedName>
    <definedName name="Times_10" localSheetId="14">#REF!</definedName>
    <definedName name="Times_10" localSheetId="13">#REF!</definedName>
    <definedName name="Times_10">#REF!</definedName>
    <definedName name="Times_11" localSheetId="12">#REF!</definedName>
    <definedName name="Times_11" localSheetId="15">#REF!</definedName>
    <definedName name="Times_11" localSheetId="7">#REF!</definedName>
    <definedName name="Times_11" localSheetId="14">#REF!</definedName>
    <definedName name="Times_11" localSheetId="13">#REF!</definedName>
    <definedName name="Times_11">#REF!</definedName>
    <definedName name="Times_12" localSheetId="12">#REF!</definedName>
    <definedName name="Times_12" localSheetId="15">#REF!</definedName>
    <definedName name="Times_12" localSheetId="7">#REF!</definedName>
    <definedName name="Times_12" localSheetId="14">#REF!</definedName>
    <definedName name="Times_12" localSheetId="13">#REF!</definedName>
    <definedName name="Times_12">#REF!</definedName>
    <definedName name="Times_13" localSheetId="12">#REF!</definedName>
    <definedName name="Times_13" localSheetId="15">#REF!</definedName>
    <definedName name="Times_13" localSheetId="7">#REF!</definedName>
    <definedName name="Times_13" localSheetId="14">#REF!</definedName>
    <definedName name="Times_13" localSheetId="13">#REF!</definedName>
    <definedName name="Times_13">#REF!</definedName>
    <definedName name="Times_14" localSheetId="12">#REF!</definedName>
    <definedName name="Times_14" localSheetId="15">#REF!</definedName>
    <definedName name="Times_14" localSheetId="7">#REF!</definedName>
    <definedName name="Times_14" localSheetId="14">#REF!</definedName>
    <definedName name="Times_14" localSheetId="13">#REF!</definedName>
    <definedName name="Times_14">#REF!</definedName>
    <definedName name="Times_15" localSheetId="12">#REF!</definedName>
    <definedName name="Times_15" localSheetId="15">#REF!</definedName>
    <definedName name="Times_15" localSheetId="7">#REF!</definedName>
    <definedName name="Times_15" localSheetId="14">#REF!</definedName>
    <definedName name="Times_15" localSheetId="13">#REF!</definedName>
    <definedName name="Times_15">#REF!</definedName>
    <definedName name="Times_16" localSheetId="12">#REF!</definedName>
    <definedName name="Times_16" localSheetId="15">#REF!</definedName>
    <definedName name="Times_16" localSheetId="7">#REF!</definedName>
    <definedName name="Times_16" localSheetId="14">#REF!</definedName>
    <definedName name="Times_16" localSheetId="13">#REF!</definedName>
    <definedName name="Times_16">#REF!</definedName>
    <definedName name="Times_17" localSheetId="12">#REF!</definedName>
    <definedName name="Times_17" localSheetId="15">#REF!</definedName>
    <definedName name="Times_17" localSheetId="7">#REF!</definedName>
    <definedName name="Times_17" localSheetId="14">#REF!</definedName>
    <definedName name="Times_17" localSheetId="13">#REF!</definedName>
    <definedName name="Times_17">#REF!</definedName>
    <definedName name="Times_18" localSheetId="12">#REF!</definedName>
    <definedName name="Times_18" localSheetId="15">#REF!</definedName>
    <definedName name="Times_18" localSheetId="7">#REF!</definedName>
    <definedName name="Times_18" localSheetId="14">#REF!</definedName>
    <definedName name="Times_18" localSheetId="13">#REF!</definedName>
    <definedName name="Times_18">#REF!</definedName>
    <definedName name="Times_19" localSheetId="12">#REF!</definedName>
    <definedName name="Times_19" localSheetId="15">#REF!</definedName>
    <definedName name="Times_19" localSheetId="7">#REF!</definedName>
    <definedName name="Times_19" localSheetId="14">#REF!</definedName>
    <definedName name="Times_19" localSheetId="13">#REF!</definedName>
    <definedName name="Times_19">#REF!</definedName>
    <definedName name="Times_2" localSheetId="12">#REF!</definedName>
    <definedName name="Times_2" localSheetId="15">#REF!</definedName>
    <definedName name="Times_2" localSheetId="7">#REF!</definedName>
    <definedName name="Times_2" localSheetId="14">#REF!</definedName>
    <definedName name="Times_2" localSheetId="13">#REF!</definedName>
    <definedName name="Times_2">#REF!</definedName>
    <definedName name="Times_20" localSheetId="12">#REF!</definedName>
    <definedName name="Times_20" localSheetId="15">#REF!</definedName>
    <definedName name="Times_20" localSheetId="7">#REF!</definedName>
    <definedName name="Times_20" localSheetId="14">#REF!</definedName>
    <definedName name="Times_20" localSheetId="13">#REF!</definedName>
    <definedName name="Times_20">#REF!</definedName>
    <definedName name="Times_21" localSheetId="12">#REF!</definedName>
    <definedName name="Times_21" localSheetId="15">#REF!</definedName>
    <definedName name="Times_21" localSheetId="7">#REF!</definedName>
    <definedName name="Times_21" localSheetId="14">#REF!</definedName>
    <definedName name="Times_21" localSheetId="13">#REF!</definedName>
    <definedName name="Times_21">#REF!</definedName>
    <definedName name="Times_22" localSheetId="12">#REF!</definedName>
    <definedName name="Times_22" localSheetId="15">#REF!</definedName>
    <definedName name="Times_22" localSheetId="7">#REF!</definedName>
    <definedName name="Times_22" localSheetId="14">#REF!</definedName>
    <definedName name="Times_22" localSheetId="13">#REF!</definedName>
    <definedName name="Times_22">#REF!</definedName>
    <definedName name="Times_49" localSheetId="12">#REF!</definedName>
    <definedName name="Times_49" localSheetId="15">#REF!</definedName>
    <definedName name="Times_49" localSheetId="7">#REF!</definedName>
    <definedName name="Times_49" localSheetId="14">#REF!</definedName>
    <definedName name="Times_49" localSheetId="13">#REF!</definedName>
    <definedName name="Times_49">#REF!</definedName>
    <definedName name="Times_5" localSheetId="12">#REF!</definedName>
    <definedName name="Times_5" localSheetId="15">#REF!</definedName>
    <definedName name="Times_5" localSheetId="7">#REF!</definedName>
    <definedName name="Times_5" localSheetId="14">#REF!</definedName>
    <definedName name="Times_5" localSheetId="13">#REF!</definedName>
    <definedName name="Times_5">#REF!</definedName>
    <definedName name="Times_50" localSheetId="12">#REF!</definedName>
    <definedName name="Times_50" localSheetId="15">#REF!</definedName>
    <definedName name="Times_50" localSheetId="7">#REF!</definedName>
    <definedName name="Times_50" localSheetId="14">#REF!</definedName>
    <definedName name="Times_50" localSheetId="13">#REF!</definedName>
    <definedName name="Times_50">#REF!</definedName>
    <definedName name="Times_51" localSheetId="12">#REF!</definedName>
    <definedName name="Times_51" localSheetId="15">#REF!</definedName>
    <definedName name="Times_51" localSheetId="7">#REF!</definedName>
    <definedName name="Times_51" localSheetId="14">#REF!</definedName>
    <definedName name="Times_51" localSheetId="13">#REF!</definedName>
    <definedName name="Times_51">#REF!</definedName>
    <definedName name="Times_52" localSheetId="12">#REF!</definedName>
    <definedName name="Times_52" localSheetId="15">#REF!</definedName>
    <definedName name="Times_52" localSheetId="7">#REF!</definedName>
    <definedName name="Times_52" localSheetId="14">#REF!</definedName>
    <definedName name="Times_52" localSheetId="13">#REF!</definedName>
    <definedName name="Times_52">#REF!</definedName>
    <definedName name="Times_53" localSheetId="12">#REF!</definedName>
    <definedName name="Times_53" localSheetId="15">#REF!</definedName>
    <definedName name="Times_53" localSheetId="7">#REF!</definedName>
    <definedName name="Times_53" localSheetId="14">#REF!</definedName>
    <definedName name="Times_53" localSheetId="13">#REF!</definedName>
    <definedName name="Times_53">#REF!</definedName>
    <definedName name="Times_54" localSheetId="12">#REF!</definedName>
    <definedName name="Times_54" localSheetId="15">#REF!</definedName>
    <definedName name="Times_54" localSheetId="7">#REF!</definedName>
    <definedName name="Times_54" localSheetId="14">#REF!</definedName>
    <definedName name="Times_54" localSheetId="13">#REF!</definedName>
    <definedName name="Times_54">#REF!</definedName>
    <definedName name="Times_6" localSheetId="12">#REF!</definedName>
    <definedName name="Times_6" localSheetId="15">#REF!</definedName>
    <definedName name="Times_6" localSheetId="7">#REF!</definedName>
    <definedName name="Times_6" localSheetId="14">#REF!</definedName>
    <definedName name="Times_6" localSheetId="13">#REF!</definedName>
    <definedName name="Times_6">#REF!</definedName>
    <definedName name="Times_7" localSheetId="12">#REF!</definedName>
    <definedName name="Times_7" localSheetId="15">#REF!</definedName>
    <definedName name="Times_7" localSheetId="7">#REF!</definedName>
    <definedName name="Times_7" localSheetId="14">#REF!</definedName>
    <definedName name="Times_7" localSheetId="13">#REF!</definedName>
    <definedName name="Times_7">#REF!</definedName>
    <definedName name="Times_8" localSheetId="12">#REF!</definedName>
    <definedName name="Times_8" localSheetId="15">#REF!</definedName>
    <definedName name="Times_8" localSheetId="7">#REF!</definedName>
    <definedName name="Times_8" localSheetId="14">#REF!</definedName>
    <definedName name="Times_8" localSheetId="13">#REF!</definedName>
    <definedName name="Times_8">#REF!</definedName>
    <definedName name="Times_9" localSheetId="12">#REF!</definedName>
    <definedName name="Times_9" localSheetId="15">#REF!</definedName>
    <definedName name="Times_9" localSheetId="7">#REF!</definedName>
    <definedName name="Times_9" localSheetId="14">#REF!</definedName>
    <definedName name="Times_9" localSheetId="13">#REF!</definedName>
    <definedName name="Times_9">#REF!</definedName>
    <definedName name="title">'[17]Огл. Графиков'!$B$2:$B$31</definedName>
    <definedName name="tyu" localSheetId="12">#REF!</definedName>
    <definedName name="tyu" localSheetId="15">#REF!</definedName>
    <definedName name="tyu" localSheetId="7">#REF!</definedName>
    <definedName name="tyu" localSheetId="14">#REF!</definedName>
    <definedName name="tyu" localSheetId="13">#REF!</definedName>
    <definedName name="tyu">#REF!</definedName>
    <definedName name="U_Lst" localSheetId="12">#REF!</definedName>
    <definedName name="U_Lst" localSheetId="15">#REF!</definedName>
    <definedName name="U_Lst" localSheetId="7">#REF!</definedName>
    <definedName name="U_Lst" localSheetId="14">#REF!</definedName>
    <definedName name="U_Lst" localSheetId="13">#REF!</definedName>
    <definedName name="U_Lst">#REF!</definedName>
    <definedName name="U_Net" localSheetId="12">#REF!</definedName>
    <definedName name="U_Net" localSheetId="15">#REF!</definedName>
    <definedName name="U_Net" localSheetId="7">#REF!</definedName>
    <definedName name="U_Net" localSheetId="14">#REF!</definedName>
    <definedName name="U_Net" localSheetId="13">#REF!</definedName>
    <definedName name="U_Net">#REF!</definedName>
    <definedName name="usd" localSheetId="15">#REF!</definedName>
    <definedName name="usd" localSheetId="7">#REF!</definedName>
    <definedName name="usd" localSheetId="14">#REF!</definedName>
    <definedName name="usd" localSheetId="13">#REF!</definedName>
    <definedName name="usd">#REF!</definedName>
    <definedName name="vsego" localSheetId="15">#REF!</definedName>
    <definedName name="vsego" localSheetId="7">#REF!</definedName>
    <definedName name="vsego" localSheetId="14">#REF!</definedName>
    <definedName name="vsego" localSheetId="13">#REF!</definedName>
    <definedName name="vsego">#REF!</definedName>
    <definedName name="w" localSheetId="12">#REF!</definedName>
    <definedName name="w" localSheetId="15">#REF!</definedName>
    <definedName name="w" localSheetId="7">#REF!</definedName>
    <definedName name="w" localSheetId="14">#REF!</definedName>
    <definedName name="w" localSheetId="13">#REF!</definedName>
    <definedName name="w">#REF!</definedName>
    <definedName name="we" localSheetId="12" hidden="1">{#N/A,#N/A,TRUE,"Смета на пасс. обор. №1"}</definedName>
    <definedName name="we" localSheetId="15" hidden="1">{#N/A,#N/A,TRUE,"Смета на пасс. обор. №1"}</definedName>
    <definedName name="we" localSheetId="7" hidden="1">{#N/A,#N/A,TRUE,"Смета на пасс. обор. №1"}</definedName>
    <definedName name="we" localSheetId="14" hidden="1">{#N/A,#N/A,TRUE,"Смета на пасс. обор. №1"}</definedName>
    <definedName name="we" localSheetId="0" hidden="1">{#N/A,#N/A,TRUE,"Смета на пасс. обор. №1"}</definedName>
    <definedName name="we" localSheetId="13" hidden="1">{#N/A,#N/A,TRUE,"Смета на пасс. обор. №1"}</definedName>
    <definedName name="we" hidden="1">{#N/A,#N/A,TRUE,"Смета на пасс. обор. №1"}</definedName>
    <definedName name="we_1" localSheetId="12" hidden="1">{#N/A,#N/A,TRUE,"Смета на пасс. обор. №1"}</definedName>
    <definedName name="we_1" localSheetId="15" hidden="1">{#N/A,#N/A,TRUE,"Смета на пасс. обор. №1"}</definedName>
    <definedName name="we_1" localSheetId="7" hidden="1">{#N/A,#N/A,TRUE,"Смета на пасс. обор. №1"}</definedName>
    <definedName name="we_1" localSheetId="14" hidden="1">{#N/A,#N/A,TRUE,"Смета на пасс. обор. №1"}</definedName>
    <definedName name="we_1" localSheetId="0" hidden="1">{#N/A,#N/A,TRUE,"Смета на пасс. обор. №1"}</definedName>
    <definedName name="we_1" localSheetId="13" hidden="1">{#N/A,#N/A,TRUE,"Смета на пасс. обор. №1"}</definedName>
    <definedName name="we_1" hidden="1">{#N/A,#N/A,TRUE,"Смета на пасс. обор. №1"}</definedName>
    <definedName name="wer" localSheetId="12">#REF!</definedName>
    <definedName name="wer" localSheetId="15">#REF!</definedName>
    <definedName name="wer" localSheetId="7">#REF!</definedName>
    <definedName name="wer" localSheetId="14">#REF!</definedName>
    <definedName name="wer" localSheetId="13">#REF!</definedName>
    <definedName name="wer">#REF!</definedName>
    <definedName name="WORK" localSheetId="12">[11]Спецификация!#REF!</definedName>
    <definedName name="WORK" localSheetId="15">[11]Спецификация!#REF!</definedName>
    <definedName name="WORK" localSheetId="7">[11]Спецификация!#REF!</definedName>
    <definedName name="WORK" localSheetId="14">[11]Спецификация!#REF!</definedName>
    <definedName name="WORK" localSheetId="13">[11]Спецификация!#REF!</definedName>
    <definedName name="WORK">[11]Спецификация!#REF!</definedName>
    <definedName name="wrn.1." localSheetId="12" hidden="1">{#N/A,#N/A,FALSE,"Шаблон_Спец1"}</definedName>
    <definedName name="wrn.1." localSheetId="15" hidden="1">{#N/A,#N/A,FALSE,"Шаблон_Спец1"}</definedName>
    <definedName name="wrn.1." localSheetId="7" hidden="1">{#N/A,#N/A,FALSE,"Шаблон_Спец1"}</definedName>
    <definedName name="wrn.1." localSheetId="14" hidden="1">{#N/A,#N/A,FALSE,"Шаблон_Спец1"}</definedName>
    <definedName name="wrn.1." localSheetId="0" hidden="1">{#N/A,#N/A,FALSE,"Шаблон_Спец1"}</definedName>
    <definedName name="wrn.1." localSheetId="13" hidden="1">{#N/A,#N/A,FALSE,"Шаблон_Спец1"}</definedName>
    <definedName name="wrn.1." hidden="1">{#N/A,#N/A,FALSE,"Шаблон_Спец1"}</definedName>
    <definedName name="wrn.sp2344." localSheetId="12" hidden="1">{#N/A,#N/A,TRUE,"Смета на пасс. обор. №1"}</definedName>
    <definedName name="wrn.sp2344." localSheetId="15" hidden="1">{#N/A,#N/A,TRUE,"Смета на пасс. обор. №1"}</definedName>
    <definedName name="wrn.sp2344." localSheetId="7" hidden="1">{#N/A,#N/A,TRUE,"Смета на пасс. обор. №1"}</definedName>
    <definedName name="wrn.sp2344." localSheetId="14" hidden="1">{#N/A,#N/A,TRUE,"Смета на пасс. обор. №1"}</definedName>
    <definedName name="wrn.sp2344." localSheetId="0" hidden="1">{#N/A,#N/A,TRUE,"Смета на пасс. обор. №1"}</definedName>
    <definedName name="wrn.sp2344." localSheetId="13" hidden="1">{#N/A,#N/A,TRUE,"Смета на пасс. обор. №1"}</definedName>
    <definedName name="wrn.sp2344." hidden="1">{#N/A,#N/A,TRUE,"Смета на пасс. обор. №1"}</definedName>
    <definedName name="wrn.sp2344._1" localSheetId="12" hidden="1">{#N/A,#N/A,TRUE,"Смета на пасс. обор. №1"}</definedName>
    <definedName name="wrn.sp2344._1" localSheetId="15" hidden="1">{#N/A,#N/A,TRUE,"Смета на пасс. обор. №1"}</definedName>
    <definedName name="wrn.sp2344._1" localSheetId="7" hidden="1">{#N/A,#N/A,TRUE,"Смета на пасс. обор. №1"}</definedName>
    <definedName name="wrn.sp2344._1" localSheetId="14" hidden="1">{#N/A,#N/A,TRUE,"Смета на пасс. обор. №1"}</definedName>
    <definedName name="wrn.sp2344._1" localSheetId="0" hidden="1">{#N/A,#N/A,TRUE,"Смета на пасс. обор. №1"}</definedName>
    <definedName name="wrn.sp2344._1" localSheetId="13" hidden="1">{#N/A,#N/A,TRUE,"Смета на пасс. обор. №1"}</definedName>
    <definedName name="wrn.sp2344._1" hidden="1">{#N/A,#N/A,TRUE,"Смета на пасс. обор. №1"}</definedName>
    <definedName name="wrn.sp2345" localSheetId="12" hidden="1">{#N/A,#N/A,TRUE,"Смета на пасс. обор. №1"}</definedName>
    <definedName name="wrn.sp2345" localSheetId="15" hidden="1">{#N/A,#N/A,TRUE,"Смета на пасс. обор. №1"}</definedName>
    <definedName name="wrn.sp2345" localSheetId="7" hidden="1">{#N/A,#N/A,TRUE,"Смета на пасс. обор. №1"}</definedName>
    <definedName name="wrn.sp2345" localSheetId="14" hidden="1">{#N/A,#N/A,TRUE,"Смета на пасс. обор. №1"}</definedName>
    <definedName name="wrn.sp2345" localSheetId="0" hidden="1">{#N/A,#N/A,TRUE,"Смета на пасс. обор. №1"}</definedName>
    <definedName name="wrn.sp2345" localSheetId="13" hidden="1">{#N/A,#N/A,TRUE,"Смета на пасс. обор. №1"}</definedName>
    <definedName name="wrn.sp2345" hidden="1">{#N/A,#N/A,TRUE,"Смета на пасс. обор. №1"}</definedName>
    <definedName name="wrn.sp2345_1" localSheetId="12" hidden="1">{#N/A,#N/A,TRUE,"Смета на пасс. обор. №1"}</definedName>
    <definedName name="wrn.sp2345_1" localSheetId="15" hidden="1">{#N/A,#N/A,TRUE,"Смета на пасс. обор. №1"}</definedName>
    <definedName name="wrn.sp2345_1" localSheetId="7" hidden="1">{#N/A,#N/A,TRUE,"Смета на пасс. обор. №1"}</definedName>
    <definedName name="wrn.sp2345_1" localSheetId="14" hidden="1">{#N/A,#N/A,TRUE,"Смета на пасс. обор. №1"}</definedName>
    <definedName name="wrn.sp2345_1" localSheetId="0" hidden="1">{#N/A,#N/A,TRUE,"Смета на пасс. обор. №1"}</definedName>
    <definedName name="wrn.sp2345_1" localSheetId="13" hidden="1">{#N/A,#N/A,TRUE,"Смета на пасс. обор. №1"}</definedName>
    <definedName name="wrn.sp2345_1" hidden="1">{#N/A,#N/A,TRUE,"Смета на пасс. обор. №1"}</definedName>
    <definedName name="ww" localSheetId="12">#REF!</definedName>
    <definedName name="ww" localSheetId="15">#REF!</definedName>
    <definedName name="ww" localSheetId="7">#REF!</definedName>
    <definedName name="ww" localSheetId="14">#REF!</definedName>
    <definedName name="ww" localSheetId="13">#REF!</definedName>
    <definedName name="ww">#REF!</definedName>
    <definedName name="yui" localSheetId="12">#REF!</definedName>
    <definedName name="yui" localSheetId="15">#REF!</definedName>
    <definedName name="yui" localSheetId="7">#REF!</definedName>
    <definedName name="yui" localSheetId="14">#REF!</definedName>
    <definedName name="yui" localSheetId="13">#REF!</definedName>
    <definedName name="yui">#REF!</definedName>
    <definedName name="ZAK1" localSheetId="11">#REF!</definedName>
    <definedName name="ZAK1" localSheetId="12">#REF!</definedName>
    <definedName name="ZAK1" localSheetId="15">#REF!</definedName>
    <definedName name="ZAK1" localSheetId="7">#REF!</definedName>
    <definedName name="ZAK1" localSheetId="14">#REF!</definedName>
    <definedName name="ZAK1" localSheetId="13">#REF!</definedName>
    <definedName name="ZAK1">#REF!</definedName>
    <definedName name="ZAK1_1" localSheetId="15">#REF!</definedName>
    <definedName name="ZAK1_1" localSheetId="7">#REF!</definedName>
    <definedName name="ZAK1_1" localSheetId="14">#REF!</definedName>
    <definedName name="ZAK1_1" localSheetId="13">#REF!</definedName>
    <definedName name="ZAK1_1">#REF!</definedName>
    <definedName name="ZAK2" localSheetId="11">#REF!</definedName>
    <definedName name="ZAK2" localSheetId="12">#REF!</definedName>
    <definedName name="ZAK2" localSheetId="15">#REF!</definedName>
    <definedName name="ZAK2" localSheetId="7">#REF!</definedName>
    <definedName name="ZAK2" localSheetId="14">#REF!</definedName>
    <definedName name="ZAK2" localSheetId="13">#REF!</definedName>
    <definedName name="ZAK2">#REF!</definedName>
    <definedName name="ZAK2_1" localSheetId="15">#REF!</definedName>
    <definedName name="ZAK2_1" localSheetId="7">#REF!</definedName>
    <definedName name="ZAK2_1" localSheetId="14">#REF!</definedName>
    <definedName name="ZAK2_1" localSheetId="13">#REF!</definedName>
    <definedName name="ZAK2_1">#REF!</definedName>
    <definedName name="zzzz" localSheetId="12">#REF!</definedName>
    <definedName name="zzzz" localSheetId="15">#REF!</definedName>
    <definedName name="zzzz" localSheetId="7">#REF!</definedName>
    <definedName name="zzzz" localSheetId="14">#REF!</definedName>
    <definedName name="zzzz" localSheetId="13">#REF!</definedName>
    <definedName name="zzzz">#REF!</definedName>
    <definedName name="а" localSheetId="12" hidden="1">{#N/A,#N/A,TRUE,"Смета на пасс. обор. №1"}</definedName>
    <definedName name="а" localSheetId="15" hidden="1">{#N/A,#N/A,TRUE,"Смета на пасс. обор. №1"}</definedName>
    <definedName name="а" localSheetId="7" hidden="1">{#N/A,#N/A,TRUE,"Смета на пасс. обор. №1"}</definedName>
    <definedName name="а" localSheetId="14" hidden="1">{#N/A,#N/A,TRUE,"Смета на пасс. обор. №1"}</definedName>
    <definedName name="а" localSheetId="0" hidden="1">{#N/A,#N/A,TRUE,"Смета на пасс. обор. №1"}</definedName>
    <definedName name="а" localSheetId="13" hidden="1">{#N/A,#N/A,TRUE,"Смета на пасс. обор. №1"}</definedName>
    <definedName name="а" hidden="1">{#N/A,#N/A,TRUE,"Смета на пасс. обор. №1"}</definedName>
    <definedName name="а_1" localSheetId="12" hidden="1">{#N/A,#N/A,TRUE,"Смета на пасс. обор. №1"}</definedName>
    <definedName name="а_1" localSheetId="15" hidden="1">{#N/A,#N/A,TRUE,"Смета на пасс. обор. №1"}</definedName>
    <definedName name="а_1" localSheetId="7" hidden="1">{#N/A,#N/A,TRUE,"Смета на пасс. обор. №1"}</definedName>
    <definedName name="а_1" localSheetId="14" hidden="1">{#N/A,#N/A,TRUE,"Смета на пасс. обор. №1"}</definedName>
    <definedName name="а_1" localSheetId="0" hidden="1">{#N/A,#N/A,TRUE,"Смета на пасс. обор. №1"}</definedName>
    <definedName name="а_1" localSheetId="13" hidden="1">{#N/A,#N/A,TRUE,"Смета на пасс. обор. №1"}</definedName>
    <definedName name="а_1" hidden="1">{#N/A,#N/A,TRUE,"Смета на пасс. обор. №1"}</definedName>
    <definedName name="а1" localSheetId="12">#REF!</definedName>
    <definedName name="а1" localSheetId="15">#REF!</definedName>
    <definedName name="а1" localSheetId="7">#REF!</definedName>
    <definedName name="а1" localSheetId="14">#REF!</definedName>
    <definedName name="а1" localSheetId="13">#REF!</definedName>
    <definedName name="а1">#REF!</definedName>
    <definedName name="А2" localSheetId="12">#REF!</definedName>
    <definedName name="А2" localSheetId="15">#REF!</definedName>
    <definedName name="А2" localSheetId="7">#REF!</definedName>
    <definedName name="А2" localSheetId="14">#REF!</definedName>
    <definedName name="А2" localSheetId="13">#REF!</definedName>
    <definedName name="А2">#REF!</definedName>
    <definedName name="а36" localSheetId="11">#REF!</definedName>
    <definedName name="а36" localSheetId="12">#REF!</definedName>
    <definedName name="а36" localSheetId="15">#REF!</definedName>
    <definedName name="а36" localSheetId="7">#REF!</definedName>
    <definedName name="а36" localSheetId="14">#REF!</definedName>
    <definedName name="а36" localSheetId="13">#REF!</definedName>
    <definedName name="а36">#REF!</definedName>
    <definedName name="а36_1" localSheetId="15">#REF!</definedName>
    <definedName name="а36_1" localSheetId="7">#REF!</definedName>
    <definedName name="а36_1" localSheetId="14">#REF!</definedName>
    <definedName name="а36_1" localSheetId="13">#REF!</definedName>
    <definedName name="а36_1">#REF!</definedName>
    <definedName name="аа" localSheetId="12">[5]топография!#REF!</definedName>
    <definedName name="аа" localSheetId="15">[5]топография!#REF!</definedName>
    <definedName name="аа" localSheetId="7">[5]топография!#REF!</definedName>
    <definedName name="аа" localSheetId="14">[5]топография!#REF!</definedName>
    <definedName name="аа" localSheetId="13">[5]топография!#REF!</definedName>
    <definedName name="аа">[6]топография!#REF!</definedName>
    <definedName name="ав" localSheetId="12">#REF!</definedName>
    <definedName name="ав" localSheetId="15">#REF!</definedName>
    <definedName name="ав" localSheetId="7">#REF!</definedName>
    <definedName name="ав" localSheetId="14">#REF!</definedName>
    <definedName name="ав" localSheetId="13">#REF!</definedName>
    <definedName name="ав">#REF!</definedName>
    <definedName name="ав_1" localSheetId="15">#REF!</definedName>
    <definedName name="ав_1" localSheetId="7">#REF!</definedName>
    <definedName name="ав_1" localSheetId="14">#REF!</definedName>
    <definedName name="ав_1" localSheetId="13">#REF!</definedName>
    <definedName name="ав_1">#REF!</definedName>
    <definedName name="авс" localSheetId="12">#REF!</definedName>
    <definedName name="авс" localSheetId="15">#REF!</definedName>
    <definedName name="авс" localSheetId="7">#REF!</definedName>
    <definedName name="авс" localSheetId="14">#REF!</definedName>
    <definedName name="авс" localSheetId="13">#REF!</definedName>
    <definedName name="авс">#REF!</definedName>
    <definedName name="автом" localSheetId="15">#REF!</definedName>
    <definedName name="автом" localSheetId="7">#REF!</definedName>
    <definedName name="автом" localSheetId="14">#REF!</definedName>
    <definedName name="автом" localSheetId="13">#REF!</definedName>
    <definedName name="автом">#REF!</definedName>
    <definedName name="Азб" localSheetId="12">#REF!</definedName>
    <definedName name="Азб" localSheetId="15">#REF!</definedName>
    <definedName name="Азб" localSheetId="7">#REF!</definedName>
    <definedName name="Азб" localSheetId="14">#REF!</definedName>
    <definedName name="Азб" localSheetId="13">#REF!</definedName>
    <definedName name="Азб">#REF!</definedName>
    <definedName name="АКСТ">'[18]Лист опроса'!$B$22</definedName>
    <definedName name="аолрмб">[19]Вспомогательный!$D$77</definedName>
    <definedName name="ап" localSheetId="12" hidden="1">{#N/A,#N/A,TRUE,"Смета на пасс. обор. №1"}</definedName>
    <definedName name="ап" localSheetId="15" hidden="1">{#N/A,#N/A,TRUE,"Смета на пасс. обор. №1"}</definedName>
    <definedName name="ап" localSheetId="7" hidden="1">{#N/A,#N/A,TRUE,"Смета на пасс. обор. №1"}</definedName>
    <definedName name="ап" localSheetId="14" hidden="1">{#N/A,#N/A,TRUE,"Смета на пасс. обор. №1"}</definedName>
    <definedName name="ап" localSheetId="0" hidden="1">{#N/A,#N/A,TRUE,"Смета на пасс. обор. №1"}</definedName>
    <definedName name="ап" localSheetId="13" hidden="1">{#N/A,#N/A,TRUE,"Смета на пасс. обор. №1"}</definedName>
    <definedName name="ап" hidden="1">{#N/A,#N/A,TRUE,"Смета на пасс. обор. №1"}</definedName>
    <definedName name="ап_1" localSheetId="12" hidden="1">{#N/A,#N/A,TRUE,"Смета на пасс. обор. №1"}</definedName>
    <definedName name="ап_1" localSheetId="15" hidden="1">{#N/A,#N/A,TRUE,"Смета на пасс. обор. №1"}</definedName>
    <definedName name="ап_1" localSheetId="7" hidden="1">{#N/A,#N/A,TRUE,"Смета на пасс. обор. №1"}</definedName>
    <definedName name="ап_1" localSheetId="14" hidden="1">{#N/A,#N/A,TRUE,"Смета на пасс. обор. №1"}</definedName>
    <definedName name="ап_1" localSheetId="0" hidden="1">{#N/A,#N/A,TRUE,"Смета на пасс. обор. №1"}</definedName>
    <definedName name="ап_1" localSheetId="13" hidden="1">{#N/A,#N/A,TRUE,"Смета на пасс. обор. №1"}</definedName>
    <definedName name="ап_1" hidden="1">{#N/A,#N/A,TRUE,"Смета на пасс. обор. №1"}</definedName>
    <definedName name="апр" localSheetId="12" hidden="1">{#N/A,#N/A,TRUE,"Смета на пасс. обор. №1"}</definedName>
    <definedName name="апр" localSheetId="15" hidden="1">{#N/A,#N/A,TRUE,"Смета на пасс. обор. №1"}</definedName>
    <definedName name="апр" localSheetId="7" hidden="1">{#N/A,#N/A,TRUE,"Смета на пасс. обор. №1"}</definedName>
    <definedName name="апр" localSheetId="14" hidden="1">{#N/A,#N/A,TRUE,"Смета на пасс. обор. №1"}</definedName>
    <definedName name="апр" localSheetId="0" hidden="1">{#N/A,#N/A,TRUE,"Смета на пасс. обор. №1"}</definedName>
    <definedName name="апр" localSheetId="13" hidden="1">{#N/A,#N/A,TRUE,"Смета на пасс. обор. №1"}</definedName>
    <definedName name="апр" hidden="1">{#N/A,#N/A,TRUE,"Смета на пасс. обор. №1"}</definedName>
    <definedName name="апр_1" localSheetId="12" hidden="1">{#N/A,#N/A,TRUE,"Смета на пасс. обор. №1"}</definedName>
    <definedName name="апр_1" localSheetId="15" hidden="1">{#N/A,#N/A,TRUE,"Смета на пасс. обор. №1"}</definedName>
    <definedName name="апр_1" localSheetId="7" hidden="1">{#N/A,#N/A,TRUE,"Смета на пасс. обор. №1"}</definedName>
    <definedName name="апр_1" localSheetId="14" hidden="1">{#N/A,#N/A,TRUE,"Смета на пасс. обор. №1"}</definedName>
    <definedName name="апр_1" localSheetId="0" hidden="1">{#N/A,#N/A,TRUE,"Смета на пасс. обор. №1"}</definedName>
    <definedName name="апр_1" localSheetId="13" hidden="1">{#N/A,#N/A,TRUE,"Смета на пасс. обор. №1"}</definedName>
    <definedName name="апр_1" hidden="1">{#N/A,#N/A,TRUE,"Смета на пасс. обор. №1"}</definedName>
    <definedName name="астр" localSheetId="12">#REF!</definedName>
    <definedName name="астр" localSheetId="15">#REF!</definedName>
    <definedName name="астр" localSheetId="7">#REF!</definedName>
    <definedName name="астр" localSheetId="14">#REF!</definedName>
    <definedName name="астр" localSheetId="13">#REF!</definedName>
    <definedName name="астр">#REF!</definedName>
    <definedName name="Астрахань" localSheetId="12">#REF!</definedName>
    <definedName name="Астрахань" localSheetId="15">#REF!</definedName>
    <definedName name="Астрахань" localSheetId="7">#REF!</definedName>
    <definedName name="Астрахань" localSheetId="14">#REF!</definedName>
    <definedName name="Астрахань" localSheetId="13">#REF!</definedName>
    <definedName name="Астрахань">#REF!</definedName>
    <definedName name="Астрахань_1" localSheetId="12">#REF!</definedName>
    <definedName name="Астрахань_1" localSheetId="15">#REF!</definedName>
    <definedName name="Астрахань_1" localSheetId="7">#REF!</definedName>
    <definedName name="Астрахань_1" localSheetId="14">#REF!</definedName>
    <definedName name="Астрахань_1" localSheetId="13">#REF!</definedName>
    <definedName name="Астрахань_1">#REF!</definedName>
    <definedName name="Астрахань_2" localSheetId="12">#REF!</definedName>
    <definedName name="Астрахань_2" localSheetId="15">#REF!</definedName>
    <definedName name="Астрахань_2" localSheetId="7">#REF!</definedName>
    <definedName name="Астрахань_2" localSheetId="14">#REF!</definedName>
    <definedName name="Астрахань_2" localSheetId="13">#REF!</definedName>
    <definedName name="Астрахань_2">#REF!</definedName>
    <definedName name="Астрахань_22" localSheetId="12">#REF!</definedName>
    <definedName name="Астрахань_22" localSheetId="15">#REF!</definedName>
    <definedName name="Астрахань_22" localSheetId="7">#REF!</definedName>
    <definedName name="Астрахань_22" localSheetId="14">#REF!</definedName>
    <definedName name="Астрахань_22" localSheetId="13">#REF!</definedName>
    <definedName name="Астрахань_22">#REF!</definedName>
    <definedName name="Астрахань_49" localSheetId="12">#REF!</definedName>
    <definedName name="Астрахань_49" localSheetId="15">#REF!</definedName>
    <definedName name="Астрахань_49" localSheetId="7">#REF!</definedName>
    <definedName name="Астрахань_49" localSheetId="14">#REF!</definedName>
    <definedName name="Астрахань_49" localSheetId="13">#REF!</definedName>
    <definedName name="Астрахань_49">#REF!</definedName>
    <definedName name="Астрахань_5" localSheetId="12">#REF!</definedName>
    <definedName name="Астрахань_5" localSheetId="15">#REF!</definedName>
    <definedName name="Астрахань_5" localSheetId="7">#REF!</definedName>
    <definedName name="Астрахань_5" localSheetId="14">#REF!</definedName>
    <definedName name="Астрахань_5" localSheetId="13">#REF!</definedName>
    <definedName name="Астрахань_5">#REF!</definedName>
    <definedName name="Астрахань_50" localSheetId="12">#REF!</definedName>
    <definedName name="Астрахань_50" localSheetId="15">#REF!</definedName>
    <definedName name="Астрахань_50" localSheetId="7">#REF!</definedName>
    <definedName name="Астрахань_50" localSheetId="14">#REF!</definedName>
    <definedName name="Астрахань_50" localSheetId="13">#REF!</definedName>
    <definedName name="Астрахань_50">#REF!</definedName>
    <definedName name="Астрахань_51" localSheetId="12">#REF!</definedName>
    <definedName name="Астрахань_51" localSheetId="15">#REF!</definedName>
    <definedName name="Астрахань_51" localSheetId="7">#REF!</definedName>
    <definedName name="Астрахань_51" localSheetId="14">#REF!</definedName>
    <definedName name="Астрахань_51" localSheetId="13">#REF!</definedName>
    <definedName name="Астрахань_51">#REF!</definedName>
    <definedName name="Астрахань_52" localSheetId="12">#REF!</definedName>
    <definedName name="Астрахань_52" localSheetId="15">#REF!</definedName>
    <definedName name="Астрахань_52" localSheetId="7">#REF!</definedName>
    <definedName name="Астрахань_52" localSheetId="14">#REF!</definedName>
    <definedName name="Астрахань_52" localSheetId="13">#REF!</definedName>
    <definedName name="Астрахань_52">#REF!</definedName>
    <definedName name="Астрахань_53" localSheetId="12">#REF!</definedName>
    <definedName name="Астрахань_53" localSheetId="15">#REF!</definedName>
    <definedName name="Астрахань_53" localSheetId="7">#REF!</definedName>
    <definedName name="Астрахань_53" localSheetId="14">#REF!</definedName>
    <definedName name="Астрахань_53" localSheetId="13">#REF!</definedName>
    <definedName name="Астрахань_53">#REF!</definedName>
    <definedName name="Астрахань_54" localSheetId="12">#REF!</definedName>
    <definedName name="Астрахань_54" localSheetId="15">#REF!</definedName>
    <definedName name="Астрахань_54" localSheetId="7">#REF!</definedName>
    <definedName name="Астрахань_54" localSheetId="14">#REF!</definedName>
    <definedName name="Астрахань_54" localSheetId="13">#REF!</definedName>
    <definedName name="Астрахань_54">#REF!</definedName>
    <definedName name="АСУТП2" localSheetId="12">#REF!</definedName>
    <definedName name="АСУТП2" localSheetId="15">#REF!</definedName>
    <definedName name="АСУТП2" localSheetId="7">#REF!</definedName>
    <definedName name="АСУТП2" localSheetId="14">#REF!</definedName>
    <definedName name="АСУТП2" localSheetId="13">#REF!</definedName>
    <definedName name="АСУТП2">#REF!</definedName>
    <definedName name="АСУТП2_1" localSheetId="12">#REF!</definedName>
    <definedName name="АСУТП2_1" localSheetId="15">#REF!</definedName>
    <definedName name="АСУТП2_1" localSheetId="7">#REF!</definedName>
    <definedName name="АСУТП2_1" localSheetId="14">#REF!</definedName>
    <definedName name="АСУТП2_1" localSheetId="13">#REF!</definedName>
    <definedName name="АСУТП2_1">#REF!</definedName>
    <definedName name="АСУТП2_2" localSheetId="12">#REF!</definedName>
    <definedName name="АСУТП2_2" localSheetId="15">#REF!</definedName>
    <definedName name="АСУТП2_2" localSheetId="7">#REF!</definedName>
    <definedName name="АСУТП2_2" localSheetId="14">#REF!</definedName>
    <definedName name="АСУТП2_2" localSheetId="13">#REF!</definedName>
    <definedName name="АСУТП2_2">#REF!</definedName>
    <definedName name="АСУТП2_22" localSheetId="12">#REF!</definedName>
    <definedName name="АСУТП2_22" localSheetId="15">#REF!</definedName>
    <definedName name="АСУТП2_22" localSheetId="7">#REF!</definedName>
    <definedName name="АСУТП2_22" localSheetId="14">#REF!</definedName>
    <definedName name="АСУТП2_22" localSheetId="13">#REF!</definedName>
    <definedName name="АСУТП2_22">#REF!</definedName>
    <definedName name="АСУТП2_49" localSheetId="12">#REF!</definedName>
    <definedName name="АСУТП2_49" localSheetId="15">#REF!</definedName>
    <definedName name="АСУТП2_49" localSheetId="7">#REF!</definedName>
    <definedName name="АСУТП2_49" localSheetId="14">#REF!</definedName>
    <definedName name="АСУТП2_49" localSheetId="13">#REF!</definedName>
    <definedName name="АСУТП2_49">#REF!</definedName>
    <definedName name="АСУТП2_5" localSheetId="12">#REF!</definedName>
    <definedName name="АСУТП2_5" localSheetId="15">#REF!</definedName>
    <definedName name="АСУТП2_5" localSheetId="7">#REF!</definedName>
    <definedName name="АСУТП2_5" localSheetId="14">#REF!</definedName>
    <definedName name="АСУТП2_5" localSheetId="13">#REF!</definedName>
    <definedName name="АСУТП2_5">#REF!</definedName>
    <definedName name="АСУТП2_50" localSheetId="12">#REF!</definedName>
    <definedName name="АСУТП2_50" localSheetId="15">#REF!</definedName>
    <definedName name="АСУТП2_50" localSheetId="7">#REF!</definedName>
    <definedName name="АСУТП2_50" localSheetId="14">#REF!</definedName>
    <definedName name="АСУТП2_50" localSheetId="13">#REF!</definedName>
    <definedName name="АСУТП2_50">#REF!</definedName>
    <definedName name="АСУТП2_51" localSheetId="12">#REF!</definedName>
    <definedName name="АСУТП2_51" localSheetId="15">#REF!</definedName>
    <definedName name="АСУТП2_51" localSheetId="7">#REF!</definedName>
    <definedName name="АСУТП2_51" localSheetId="14">#REF!</definedName>
    <definedName name="АСУТП2_51" localSheetId="13">#REF!</definedName>
    <definedName name="АСУТП2_51">#REF!</definedName>
    <definedName name="АСУТП2_52" localSheetId="12">#REF!</definedName>
    <definedName name="АСУТП2_52" localSheetId="15">#REF!</definedName>
    <definedName name="АСУТП2_52" localSheetId="7">#REF!</definedName>
    <definedName name="АСУТП2_52" localSheetId="14">#REF!</definedName>
    <definedName name="АСУТП2_52" localSheetId="13">#REF!</definedName>
    <definedName name="АСУТП2_52">#REF!</definedName>
    <definedName name="АСУТП2_53" localSheetId="12">#REF!</definedName>
    <definedName name="АСУТП2_53" localSheetId="15">#REF!</definedName>
    <definedName name="АСУТП2_53" localSheetId="7">#REF!</definedName>
    <definedName name="АСУТП2_53" localSheetId="14">#REF!</definedName>
    <definedName name="АСУТП2_53" localSheetId="13">#REF!</definedName>
    <definedName name="АСУТП2_53">#REF!</definedName>
    <definedName name="АСУТП2_54" localSheetId="12">#REF!</definedName>
    <definedName name="АСУТП2_54" localSheetId="15">#REF!</definedName>
    <definedName name="АСУТП2_54" localSheetId="7">#REF!</definedName>
    <definedName name="АСУТП2_54" localSheetId="14">#REF!</definedName>
    <definedName name="АСУТП2_54" localSheetId="13">#REF!</definedName>
    <definedName name="АСУТП2_54">#REF!</definedName>
    <definedName name="АСУТПАстрахань" localSheetId="12">#REF!</definedName>
    <definedName name="АСУТПАстрахань" localSheetId="15">#REF!</definedName>
    <definedName name="АСУТПАстрахань" localSheetId="7">#REF!</definedName>
    <definedName name="АСУТПАстрахань" localSheetId="14">#REF!</definedName>
    <definedName name="АСУТПАстрахань" localSheetId="13">#REF!</definedName>
    <definedName name="АСУТПАстрахань">#REF!</definedName>
    <definedName name="АСУТПАстрахань_1" localSheetId="12">#REF!</definedName>
    <definedName name="АСУТПАстрахань_1" localSheetId="15">#REF!</definedName>
    <definedName name="АСУТПАстрахань_1" localSheetId="7">#REF!</definedName>
    <definedName name="АСУТПАстрахань_1" localSheetId="14">#REF!</definedName>
    <definedName name="АСУТПАстрахань_1" localSheetId="13">#REF!</definedName>
    <definedName name="АСУТПАстрахань_1">#REF!</definedName>
    <definedName name="АСУТПАстрахань_2" localSheetId="12">#REF!</definedName>
    <definedName name="АСУТПАстрахань_2" localSheetId="15">#REF!</definedName>
    <definedName name="АСУТПАстрахань_2" localSheetId="7">#REF!</definedName>
    <definedName name="АСУТПАстрахань_2" localSheetId="14">#REF!</definedName>
    <definedName name="АСУТПАстрахань_2" localSheetId="13">#REF!</definedName>
    <definedName name="АСУТПАстрахань_2">#REF!</definedName>
    <definedName name="АСУТПАстрахань_22" localSheetId="12">#REF!</definedName>
    <definedName name="АСУТПАстрахань_22" localSheetId="15">#REF!</definedName>
    <definedName name="АСУТПАстрахань_22" localSheetId="7">#REF!</definedName>
    <definedName name="АСУТПАстрахань_22" localSheetId="14">#REF!</definedName>
    <definedName name="АСУТПАстрахань_22" localSheetId="13">#REF!</definedName>
    <definedName name="АСУТПАстрахань_22">#REF!</definedName>
    <definedName name="АСУТПАстрахань_49" localSheetId="12">#REF!</definedName>
    <definedName name="АСУТПАстрахань_49" localSheetId="15">#REF!</definedName>
    <definedName name="АСУТПАстрахань_49" localSheetId="7">#REF!</definedName>
    <definedName name="АСУТПАстрахань_49" localSheetId="14">#REF!</definedName>
    <definedName name="АСУТПАстрахань_49" localSheetId="13">#REF!</definedName>
    <definedName name="АСУТПАстрахань_49">#REF!</definedName>
    <definedName name="АСУТПАстрахань_5" localSheetId="12">#REF!</definedName>
    <definedName name="АСУТПАстрахань_5" localSheetId="15">#REF!</definedName>
    <definedName name="АСУТПАстрахань_5" localSheetId="7">#REF!</definedName>
    <definedName name="АСУТПАстрахань_5" localSheetId="14">#REF!</definedName>
    <definedName name="АСУТПАстрахань_5" localSheetId="13">#REF!</definedName>
    <definedName name="АСУТПАстрахань_5">#REF!</definedName>
    <definedName name="АСУТПАстрахань_50" localSheetId="12">#REF!</definedName>
    <definedName name="АСУТПАстрахань_50" localSheetId="15">#REF!</definedName>
    <definedName name="АСУТПАстрахань_50" localSheetId="7">#REF!</definedName>
    <definedName name="АСУТПАстрахань_50" localSheetId="14">#REF!</definedName>
    <definedName name="АСУТПАстрахань_50" localSheetId="13">#REF!</definedName>
    <definedName name="АСУТПАстрахань_50">#REF!</definedName>
    <definedName name="АСУТПАстрахань_51" localSheetId="12">#REF!</definedName>
    <definedName name="АСУТПАстрахань_51" localSheetId="15">#REF!</definedName>
    <definedName name="АСУТПАстрахань_51" localSheetId="7">#REF!</definedName>
    <definedName name="АСУТПАстрахань_51" localSheetId="14">#REF!</definedName>
    <definedName name="АСУТПАстрахань_51" localSheetId="13">#REF!</definedName>
    <definedName name="АСУТПАстрахань_51">#REF!</definedName>
    <definedName name="АСУТПАстрахань_52" localSheetId="12">#REF!</definedName>
    <definedName name="АСУТПАстрахань_52" localSheetId="15">#REF!</definedName>
    <definedName name="АСУТПАстрахань_52" localSheetId="7">#REF!</definedName>
    <definedName name="АСУТПАстрахань_52" localSheetId="14">#REF!</definedName>
    <definedName name="АСУТПАстрахань_52" localSheetId="13">#REF!</definedName>
    <definedName name="АСУТПАстрахань_52">#REF!</definedName>
    <definedName name="АСУТПАстрахань_53" localSheetId="12">#REF!</definedName>
    <definedName name="АСУТПАстрахань_53" localSheetId="15">#REF!</definedName>
    <definedName name="АСУТПАстрахань_53" localSheetId="7">#REF!</definedName>
    <definedName name="АСУТПАстрахань_53" localSheetId="14">#REF!</definedName>
    <definedName name="АСУТПАстрахань_53" localSheetId="13">#REF!</definedName>
    <definedName name="АСУТПАстрахань_53">#REF!</definedName>
    <definedName name="АСУТПАстрахань_54" localSheetId="12">#REF!</definedName>
    <definedName name="АСУТПАстрахань_54" localSheetId="15">#REF!</definedName>
    <definedName name="АСУТПАстрахань_54" localSheetId="7">#REF!</definedName>
    <definedName name="АСУТПАстрахань_54" localSheetId="14">#REF!</definedName>
    <definedName name="АСУТПАстрахань_54" localSheetId="13">#REF!</definedName>
    <definedName name="АСУТПАстрахань_54">#REF!</definedName>
    <definedName name="АСУТПН.Новгород" localSheetId="12">#REF!</definedName>
    <definedName name="АСУТПН.Новгород" localSheetId="15">#REF!</definedName>
    <definedName name="АСУТПН.Новгород" localSheetId="7">#REF!</definedName>
    <definedName name="АСУТПН.Новгород" localSheetId="14">#REF!</definedName>
    <definedName name="АСУТПН.Новгород" localSheetId="13">#REF!</definedName>
    <definedName name="АСУТПН.Новгород">#REF!</definedName>
    <definedName name="АСУТПН.Новгород_1" localSheetId="12">#REF!</definedName>
    <definedName name="АСУТПН.Новгород_1" localSheetId="15">#REF!</definedName>
    <definedName name="АСУТПН.Новгород_1" localSheetId="7">#REF!</definedName>
    <definedName name="АСУТПН.Новгород_1" localSheetId="14">#REF!</definedName>
    <definedName name="АСУТПН.Новгород_1" localSheetId="13">#REF!</definedName>
    <definedName name="АСУТПН.Новгород_1">#REF!</definedName>
    <definedName name="АСУТПН.Новгород_2" localSheetId="12">#REF!</definedName>
    <definedName name="АСУТПН.Новгород_2" localSheetId="15">#REF!</definedName>
    <definedName name="АСУТПН.Новгород_2" localSheetId="7">#REF!</definedName>
    <definedName name="АСУТПН.Новгород_2" localSheetId="14">#REF!</definedName>
    <definedName name="АСУТПН.Новгород_2" localSheetId="13">#REF!</definedName>
    <definedName name="АСУТПН.Новгород_2">#REF!</definedName>
    <definedName name="АСУТПН.Новгород_22" localSheetId="12">#REF!</definedName>
    <definedName name="АСУТПН.Новгород_22" localSheetId="15">#REF!</definedName>
    <definedName name="АСУТПН.Новгород_22" localSheetId="7">#REF!</definedName>
    <definedName name="АСУТПН.Новгород_22" localSheetId="14">#REF!</definedName>
    <definedName name="АСУТПН.Новгород_22" localSheetId="13">#REF!</definedName>
    <definedName name="АСУТПН.Новгород_22">#REF!</definedName>
    <definedName name="АСУТПН.Новгород_49" localSheetId="12">#REF!</definedName>
    <definedName name="АСУТПН.Новгород_49" localSheetId="15">#REF!</definedName>
    <definedName name="АСУТПН.Новгород_49" localSheetId="7">#REF!</definedName>
    <definedName name="АСУТПН.Новгород_49" localSheetId="14">#REF!</definedName>
    <definedName name="АСУТПН.Новгород_49" localSheetId="13">#REF!</definedName>
    <definedName name="АСУТПН.Новгород_49">#REF!</definedName>
    <definedName name="АСУТПН.Новгород_5" localSheetId="12">#REF!</definedName>
    <definedName name="АСУТПН.Новгород_5" localSheetId="15">#REF!</definedName>
    <definedName name="АСУТПН.Новгород_5" localSheetId="7">#REF!</definedName>
    <definedName name="АСУТПН.Новгород_5" localSheetId="14">#REF!</definedName>
    <definedName name="АСУТПН.Новгород_5" localSheetId="13">#REF!</definedName>
    <definedName name="АСУТПН.Новгород_5">#REF!</definedName>
    <definedName name="АСУТПН.Новгород_50" localSheetId="12">#REF!</definedName>
    <definedName name="АСУТПН.Новгород_50" localSheetId="15">#REF!</definedName>
    <definedName name="АСУТПН.Новгород_50" localSheetId="7">#REF!</definedName>
    <definedName name="АСУТПН.Новгород_50" localSheetId="14">#REF!</definedName>
    <definedName name="АСУТПН.Новгород_50" localSheetId="13">#REF!</definedName>
    <definedName name="АСУТПН.Новгород_50">#REF!</definedName>
    <definedName name="АСУТПН.Новгород_51" localSheetId="12">#REF!</definedName>
    <definedName name="АСУТПН.Новгород_51" localSheetId="15">#REF!</definedName>
    <definedName name="АСУТПН.Новгород_51" localSheetId="7">#REF!</definedName>
    <definedName name="АСУТПН.Новгород_51" localSheetId="14">#REF!</definedName>
    <definedName name="АСУТПН.Новгород_51" localSheetId="13">#REF!</definedName>
    <definedName name="АСУТПН.Новгород_51">#REF!</definedName>
    <definedName name="АСУТПН.Новгород_52" localSheetId="12">#REF!</definedName>
    <definedName name="АСУТПН.Новгород_52" localSheetId="15">#REF!</definedName>
    <definedName name="АСУТПН.Новгород_52" localSheetId="7">#REF!</definedName>
    <definedName name="АСУТПН.Новгород_52" localSheetId="14">#REF!</definedName>
    <definedName name="АСУТПН.Новгород_52" localSheetId="13">#REF!</definedName>
    <definedName name="АСУТПН.Новгород_52">#REF!</definedName>
    <definedName name="АСУТПН.Новгород_53" localSheetId="12">#REF!</definedName>
    <definedName name="АСУТПН.Новгород_53" localSheetId="15">#REF!</definedName>
    <definedName name="АСУТПН.Новгород_53" localSheetId="7">#REF!</definedName>
    <definedName name="АСУТПН.Новгород_53" localSheetId="14">#REF!</definedName>
    <definedName name="АСУТПН.Новгород_53" localSheetId="13">#REF!</definedName>
    <definedName name="АСУТПН.Новгород_53">#REF!</definedName>
    <definedName name="АСУТПН.Новгород_54" localSheetId="12">#REF!</definedName>
    <definedName name="АСУТПН.Новгород_54" localSheetId="15">#REF!</definedName>
    <definedName name="АСУТПН.Новгород_54" localSheetId="7">#REF!</definedName>
    <definedName name="АСУТПН.Новгород_54" localSheetId="14">#REF!</definedName>
    <definedName name="АСУТПН.Новгород_54" localSheetId="13">#REF!</definedName>
    <definedName name="АСУТПН.Новгород_54">#REF!</definedName>
    <definedName name="АСУТПСтаврополь" localSheetId="12">#REF!</definedName>
    <definedName name="АСУТПСтаврополь" localSheetId="15">#REF!</definedName>
    <definedName name="АСУТПСтаврополь" localSheetId="7">#REF!</definedName>
    <definedName name="АСУТПСтаврополь" localSheetId="14">#REF!</definedName>
    <definedName name="АСУТПСтаврополь" localSheetId="13">#REF!</definedName>
    <definedName name="АСУТПСтаврополь">#REF!</definedName>
    <definedName name="АСУТПСтаврополь_1" localSheetId="12">#REF!</definedName>
    <definedName name="АСУТПСтаврополь_1" localSheetId="15">#REF!</definedName>
    <definedName name="АСУТПСтаврополь_1" localSheetId="7">#REF!</definedName>
    <definedName name="АСУТПСтаврополь_1" localSheetId="14">#REF!</definedName>
    <definedName name="АСУТПСтаврополь_1" localSheetId="13">#REF!</definedName>
    <definedName name="АСУТПСтаврополь_1">#REF!</definedName>
    <definedName name="АСУТПСтаврополь_2" localSheetId="12">#REF!</definedName>
    <definedName name="АСУТПСтаврополь_2" localSheetId="15">#REF!</definedName>
    <definedName name="АСУТПСтаврополь_2" localSheetId="7">#REF!</definedName>
    <definedName name="АСУТПСтаврополь_2" localSheetId="14">#REF!</definedName>
    <definedName name="АСУТПСтаврополь_2" localSheetId="13">#REF!</definedName>
    <definedName name="АСУТПСтаврополь_2">#REF!</definedName>
    <definedName name="АСУТПСтаврополь_22" localSheetId="12">#REF!</definedName>
    <definedName name="АСУТПСтаврополь_22" localSheetId="15">#REF!</definedName>
    <definedName name="АСУТПСтаврополь_22" localSheetId="7">#REF!</definedName>
    <definedName name="АСУТПСтаврополь_22" localSheetId="14">#REF!</definedName>
    <definedName name="АСУТПСтаврополь_22" localSheetId="13">#REF!</definedName>
    <definedName name="АСУТПСтаврополь_22">#REF!</definedName>
    <definedName name="АСУТПСтаврополь_49" localSheetId="12">#REF!</definedName>
    <definedName name="АСУТПСтаврополь_49" localSheetId="15">#REF!</definedName>
    <definedName name="АСУТПСтаврополь_49" localSheetId="7">#REF!</definedName>
    <definedName name="АСУТПСтаврополь_49" localSheetId="14">#REF!</definedName>
    <definedName name="АСУТПСтаврополь_49" localSheetId="13">#REF!</definedName>
    <definedName name="АСУТПСтаврополь_49">#REF!</definedName>
    <definedName name="АСУТПСтаврополь_5" localSheetId="12">#REF!</definedName>
    <definedName name="АСУТПСтаврополь_5" localSheetId="15">#REF!</definedName>
    <definedName name="АСУТПСтаврополь_5" localSheetId="7">#REF!</definedName>
    <definedName name="АСУТПСтаврополь_5" localSheetId="14">#REF!</definedName>
    <definedName name="АСУТПСтаврополь_5" localSheetId="13">#REF!</definedName>
    <definedName name="АСУТПСтаврополь_5">#REF!</definedName>
    <definedName name="АСУТПСтаврополь_50" localSheetId="12">#REF!</definedName>
    <definedName name="АСУТПСтаврополь_50" localSheetId="15">#REF!</definedName>
    <definedName name="АСУТПСтаврополь_50" localSheetId="7">#REF!</definedName>
    <definedName name="АСУТПСтаврополь_50" localSheetId="14">#REF!</definedName>
    <definedName name="АСУТПСтаврополь_50" localSheetId="13">#REF!</definedName>
    <definedName name="АСУТПСтаврополь_50">#REF!</definedName>
    <definedName name="АСУТПСтаврополь_51" localSheetId="12">#REF!</definedName>
    <definedName name="АСУТПСтаврополь_51" localSheetId="15">#REF!</definedName>
    <definedName name="АСУТПСтаврополь_51" localSheetId="7">#REF!</definedName>
    <definedName name="АСУТПСтаврополь_51" localSheetId="14">#REF!</definedName>
    <definedName name="АСУТПСтаврополь_51" localSheetId="13">#REF!</definedName>
    <definedName name="АСУТПСтаврополь_51">#REF!</definedName>
    <definedName name="АСУТПСтаврополь_52" localSheetId="12">#REF!</definedName>
    <definedName name="АСУТПСтаврополь_52" localSheetId="15">#REF!</definedName>
    <definedName name="АСУТПСтаврополь_52" localSheetId="7">#REF!</definedName>
    <definedName name="АСУТПСтаврополь_52" localSheetId="14">#REF!</definedName>
    <definedName name="АСУТПСтаврополь_52" localSheetId="13">#REF!</definedName>
    <definedName name="АСУТПСтаврополь_52">#REF!</definedName>
    <definedName name="АСУТПСтаврополь_53" localSheetId="12">#REF!</definedName>
    <definedName name="АСУТПСтаврополь_53" localSheetId="15">#REF!</definedName>
    <definedName name="АСУТПСтаврополь_53" localSheetId="7">#REF!</definedName>
    <definedName name="АСУТПСтаврополь_53" localSheetId="14">#REF!</definedName>
    <definedName name="АСУТПСтаврополь_53" localSheetId="13">#REF!</definedName>
    <definedName name="АСУТПСтаврополь_53">#REF!</definedName>
    <definedName name="АСУТПСтаврополь_54" localSheetId="12">#REF!</definedName>
    <definedName name="АСУТПСтаврополь_54" localSheetId="15">#REF!</definedName>
    <definedName name="АСУТПСтаврополь_54" localSheetId="7">#REF!</definedName>
    <definedName name="АСУТПСтаврополь_54" localSheetId="14">#REF!</definedName>
    <definedName name="АСУТПСтаврополь_54" localSheetId="13">#REF!</definedName>
    <definedName name="АСУТПСтаврополь_54">#REF!</definedName>
    <definedName name="АФС" localSheetId="12">[4]топография!#REF!</definedName>
    <definedName name="АФС" localSheetId="15">[4]топография!#REF!</definedName>
    <definedName name="АФС" localSheetId="7">[4]топография!#REF!</definedName>
    <definedName name="АФС" localSheetId="14">[5]топография!#REF!</definedName>
    <definedName name="АФС" localSheetId="13">[5]топография!#REF!</definedName>
    <definedName name="АФС">[6]топография!#REF!</definedName>
    <definedName name="б" localSheetId="12" hidden="1">{#N/A,#N/A,TRUE,"Смета на пасс. обор. №1"}</definedName>
    <definedName name="б" localSheetId="15" hidden="1">{#N/A,#N/A,TRUE,"Смета на пасс. обор. №1"}</definedName>
    <definedName name="б" localSheetId="7" hidden="1">{#N/A,#N/A,TRUE,"Смета на пасс. обор. №1"}</definedName>
    <definedName name="б" localSheetId="14" hidden="1">{#N/A,#N/A,TRUE,"Смета на пасс. обор. №1"}</definedName>
    <definedName name="б" localSheetId="0" hidden="1">{#N/A,#N/A,TRUE,"Смета на пасс. обор. №1"}</definedName>
    <definedName name="б" localSheetId="13" hidden="1">{#N/A,#N/A,TRUE,"Смета на пасс. обор. №1"}</definedName>
    <definedName name="б" hidden="1">{#N/A,#N/A,TRUE,"Смета на пасс. обор. №1"}</definedName>
    <definedName name="б_1" localSheetId="12" hidden="1">{#N/A,#N/A,TRUE,"Смета на пасс. обор. №1"}</definedName>
    <definedName name="б_1" localSheetId="15" hidden="1">{#N/A,#N/A,TRUE,"Смета на пасс. обор. №1"}</definedName>
    <definedName name="б_1" localSheetId="7" hidden="1">{#N/A,#N/A,TRUE,"Смета на пасс. обор. №1"}</definedName>
    <definedName name="б_1" localSheetId="14" hidden="1">{#N/A,#N/A,TRUE,"Смета на пасс. обор. №1"}</definedName>
    <definedName name="б_1" localSheetId="0" hidden="1">{#N/A,#N/A,TRUE,"Смета на пасс. обор. №1"}</definedName>
    <definedName name="б_1" localSheetId="13" hidden="1">{#N/A,#N/A,TRUE,"Смета на пасс. обор. №1"}</definedName>
    <definedName name="б_1" hidden="1">{#N/A,#N/A,TRUE,"Смета на пасс. обор. №1"}</definedName>
    <definedName name="бабабла" localSheetId="12" hidden="1">{#N/A,#N/A,TRUE,"Смета на пасс. обор. №1"}</definedName>
    <definedName name="бабабла" localSheetId="15" hidden="1">{#N/A,#N/A,TRUE,"Смета на пасс. обор. №1"}</definedName>
    <definedName name="бабабла" localSheetId="7" hidden="1">{#N/A,#N/A,TRUE,"Смета на пасс. обор. №1"}</definedName>
    <definedName name="бабабла" localSheetId="14" hidden="1">{#N/A,#N/A,TRUE,"Смета на пасс. обор. №1"}</definedName>
    <definedName name="бабабла" localSheetId="0" hidden="1">{#N/A,#N/A,TRUE,"Смета на пасс. обор. №1"}</definedName>
    <definedName name="бабабла" localSheetId="13" hidden="1">{#N/A,#N/A,TRUE,"Смета на пасс. обор. №1"}</definedName>
    <definedName name="бабабла" hidden="1">{#N/A,#N/A,TRUE,"Смета на пасс. обор. №1"}</definedName>
    <definedName name="бабабла_1" localSheetId="12" hidden="1">{#N/A,#N/A,TRUE,"Смета на пасс. обор. №1"}</definedName>
    <definedName name="бабабла_1" localSheetId="15" hidden="1">{#N/A,#N/A,TRUE,"Смета на пасс. обор. №1"}</definedName>
    <definedName name="бабабла_1" localSheetId="7" hidden="1">{#N/A,#N/A,TRUE,"Смета на пасс. обор. №1"}</definedName>
    <definedName name="бабабла_1" localSheetId="14" hidden="1">{#N/A,#N/A,TRUE,"Смета на пасс. обор. №1"}</definedName>
    <definedName name="бабабла_1" localSheetId="0" hidden="1">{#N/A,#N/A,TRUE,"Смета на пасс. обор. №1"}</definedName>
    <definedName name="бабабла_1" localSheetId="13" hidden="1">{#N/A,#N/A,TRUE,"Смета на пасс. обор. №1"}</definedName>
    <definedName name="бабабла_1" hidden="1">{#N/A,#N/A,TRUE,"Смета на пасс. обор. №1"}</definedName>
    <definedName name="_xlnm.Database">'[20]ПС 110 кВ (доп)'!$B$1:$F$18</definedName>
    <definedName name="Бланк_сметы" localSheetId="12">#REF!</definedName>
    <definedName name="Бланк_сметы" localSheetId="15">#REF!</definedName>
    <definedName name="Бланк_сметы" localSheetId="7">#REF!</definedName>
    <definedName name="Бланк_сметы" localSheetId="14">#REF!</definedName>
    <definedName name="Бланк_сметы" localSheetId="13">#REF!</definedName>
    <definedName name="Бланк_сметы">#REF!</definedName>
    <definedName name="бол" localSheetId="12" hidden="1">{#N/A,#N/A,TRUE,"Смета на пасс. обор. №1"}</definedName>
    <definedName name="бол" localSheetId="15" hidden="1">{#N/A,#N/A,TRUE,"Смета на пасс. обор. №1"}</definedName>
    <definedName name="бол" localSheetId="7" hidden="1">{#N/A,#N/A,TRUE,"Смета на пасс. обор. №1"}</definedName>
    <definedName name="бол" localSheetId="14" hidden="1">{#N/A,#N/A,TRUE,"Смета на пасс. обор. №1"}</definedName>
    <definedName name="бол" localSheetId="0" hidden="1">{#N/A,#N/A,TRUE,"Смета на пасс. обор. №1"}</definedName>
    <definedName name="бол" localSheetId="13" hidden="1">{#N/A,#N/A,TRUE,"Смета на пасс. обор. №1"}</definedName>
    <definedName name="бол" hidden="1">{#N/A,#N/A,TRUE,"Смета на пасс. обор. №1"}</definedName>
    <definedName name="бол_1" localSheetId="12" hidden="1">{#N/A,#N/A,TRUE,"Смета на пасс. обор. №1"}</definedName>
    <definedName name="бол_1" localSheetId="15" hidden="1">{#N/A,#N/A,TRUE,"Смета на пасс. обор. №1"}</definedName>
    <definedName name="бол_1" localSheetId="7" hidden="1">{#N/A,#N/A,TRUE,"Смета на пасс. обор. №1"}</definedName>
    <definedName name="бол_1" localSheetId="14" hidden="1">{#N/A,#N/A,TRUE,"Смета на пасс. обор. №1"}</definedName>
    <definedName name="бол_1" localSheetId="0" hidden="1">{#N/A,#N/A,TRUE,"Смета на пасс. обор. №1"}</definedName>
    <definedName name="бол_1" localSheetId="13" hidden="1">{#N/A,#N/A,TRUE,"Смета на пасс. обор. №1"}</definedName>
    <definedName name="бол_1" hidden="1">{#N/A,#N/A,TRUE,"Смета на пасс. обор. №1"}</definedName>
    <definedName name="БСИР" localSheetId="12">#REF!</definedName>
    <definedName name="БСИР" localSheetId="15">#REF!</definedName>
    <definedName name="БСИР" localSheetId="7">#REF!</definedName>
    <definedName name="БСИР" localSheetId="14">#REF!</definedName>
    <definedName name="БСИР" localSheetId="13">#REF!</definedName>
    <definedName name="БСИР">#REF!</definedName>
    <definedName name="в" localSheetId="12" hidden="1">{#N/A,#N/A,TRUE,"Смета на пасс. обор. №1"}</definedName>
    <definedName name="в" localSheetId="15" hidden="1">{#N/A,#N/A,TRUE,"Смета на пасс. обор. №1"}</definedName>
    <definedName name="в" localSheetId="7" hidden="1">{#N/A,#N/A,TRUE,"Смета на пасс. обор. №1"}</definedName>
    <definedName name="в" localSheetId="14" hidden="1">{#N/A,#N/A,TRUE,"Смета на пасс. обор. №1"}</definedName>
    <definedName name="в" localSheetId="0" hidden="1">{#N/A,#N/A,TRUE,"Смета на пасс. обор. №1"}</definedName>
    <definedName name="в" localSheetId="13" hidden="1">{#N/A,#N/A,TRUE,"Смета на пасс. обор. №1"}</definedName>
    <definedName name="в" hidden="1">{#N/A,#N/A,TRUE,"Смета на пасс. обор. №1"}</definedName>
    <definedName name="в_1" localSheetId="12" hidden="1">{#N/A,#N/A,TRUE,"Смета на пасс. обор. №1"}</definedName>
    <definedName name="в_1" localSheetId="15" hidden="1">{#N/A,#N/A,TRUE,"Смета на пасс. обор. №1"}</definedName>
    <definedName name="в_1" localSheetId="7" hidden="1">{#N/A,#N/A,TRUE,"Смета на пасс. обор. №1"}</definedName>
    <definedName name="в_1" localSheetId="14" hidden="1">{#N/A,#N/A,TRUE,"Смета на пасс. обор. №1"}</definedName>
    <definedName name="в_1" localSheetId="0" hidden="1">{#N/A,#N/A,TRUE,"Смета на пасс. обор. №1"}</definedName>
    <definedName name="в_1" localSheetId="13" hidden="1">{#N/A,#N/A,TRUE,"Смета на пасс. обор. №1"}</definedName>
    <definedName name="в_1" hidden="1">{#N/A,#N/A,TRUE,"Смета на пасс. обор. №1"}</definedName>
    <definedName name="ва" localSheetId="12">#REF!</definedName>
    <definedName name="ва" localSheetId="15">#REF!</definedName>
    <definedName name="ва" localSheetId="7">#REF!</definedName>
    <definedName name="ва" localSheetId="14">#REF!</definedName>
    <definedName name="ва" localSheetId="13">#REF!</definedName>
    <definedName name="ва">#REF!</definedName>
    <definedName name="вап" localSheetId="12" hidden="1">{#N/A,#N/A,TRUE,"Смета на пасс. обор. №1"}</definedName>
    <definedName name="вап" localSheetId="15" hidden="1">{#N/A,#N/A,TRUE,"Смета на пасс. обор. №1"}</definedName>
    <definedName name="вап" localSheetId="7" hidden="1">{#N/A,#N/A,TRUE,"Смета на пасс. обор. №1"}</definedName>
    <definedName name="вап" localSheetId="14" hidden="1">{#N/A,#N/A,TRUE,"Смета на пасс. обор. №1"}</definedName>
    <definedName name="вап" localSheetId="0" hidden="1">{#N/A,#N/A,TRUE,"Смета на пасс. обор. №1"}</definedName>
    <definedName name="вап" localSheetId="13" hidden="1">{#N/A,#N/A,TRUE,"Смета на пасс. обор. №1"}</definedName>
    <definedName name="вап" hidden="1">{#N/A,#N/A,TRUE,"Смета на пасс. обор. №1"}</definedName>
    <definedName name="вап_1" localSheetId="12" hidden="1">{#N/A,#N/A,TRUE,"Смета на пасс. обор. №1"}</definedName>
    <definedName name="вап_1" localSheetId="15" hidden="1">{#N/A,#N/A,TRUE,"Смета на пасс. обор. №1"}</definedName>
    <definedName name="вап_1" localSheetId="7" hidden="1">{#N/A,#N/A,TRUE,"Смета на пасс. обор. №1"}</definedName>
    <definedName name="вап_1" localSheetId="14" hidden="1">{#N/A,#N/A,TRUE,"Смета на пасс. обор. №1"}</definedName>
    <definedName name="вап_1" localSheetId="0" hidden="1">{#N/A,#N/A,TRUE,"Смета на пасс. обор. №1"}</definedName>
    <definedName name="вап_1" localSheetId="13" hidden="1">{#N/A,#N/A,TRUE,"Смета на пасс. обор. №1"}</definedName>
    <definedName name="вап_1" hidden="1">{#N/A,#N/A,TRUE,"Смета на пасс. обор. №1"}</definedName>
    <definedName name="вапапо" localSheetId="12" hidden="1">{#N/A,#N/A,TRUE,"Смета на пасс. обор. №1"}</definedName>
    <definedName name="вапапо" localSheetId="15" hidden="1">{#N/A,#N/A,TRUE,"Смета на пасс. обор. №1"}</definedName>
    <definedName name="вапапо" localSheetId="7" hidden="1">{#N/A,#N/A,TRUE,"Смета на пасс. обор. №1"}</definedName>
    <definedName name="вапапо" localSheetId="14" hidden="1">{#N/A,#N/A,TRUE,"Смета на пасс. обор. №1"}</definedName>
    <definedName name="вапапо" localSheetId="0" hidden="1">{#N/A,#N/A,TRUE,"Смета на пасс. обор. №1"}</definedName>
    <definedName name="вапапо" localSheetId="13" hidden="1">{#N/A,#N/A,TRUE,"Смета на пасс. обор. №1"}</definedName>
    <definedName name="вапапо" hidden="1">{#N/A,#N/A,TRUE,"Смета на пасс. обор. №1"}</definedName>
    <definedName name="вапапо_1" localSheetId="12" hidden="1">{#N/A,#N/A,TRUE,"Смета на пасс. обор. №1"}</definedName>
    <definedName name="вапапо_1" localSheetId="15" hidden="1">{#N/A,#N/A,TRUE,"Смета на пасс. обор. №1"}</definedName>
    <definedName name="вапапо_1" localSheetId="7" hidden="1">{#N/A,#N/A,TRUE,"Смета на пасс. обор. №1"}</definedName>
    <definedName name="вапапо_1" localSheetId="14" hidden="1">{#N/A,#N/A,TRUE,"Смета на пасс. обор. №1"}</definedName>
    <definedName name="вапапо_1" localSheetId="0" hidden="1">{#N/A,#N/A,TRUE,"Смета на пасс. обор. №1"}</definedName>
    <definedName name="вапапо_1" localSheetId="13" hidden="1">{#N/A,#N/A,TRUE,"Смета на пасс. обор. №1"}</definedName>
    <definedName name="вапапо_1" hidden="1">{#N/A,#N/A,TRUE,"Смета на пасс. обор. №1"}</definedName>
    <definedName name="вв" localSheetId="12">[5]топография!#REF!</definedName>
    <definedName name="вв" localSheetId="15">[5]топография!#REF!</definedName>
    <definedName name="вв" localSheetId="7">[5]топография!#REF!</definedName>
    <definedName name="вв" localSheetId="14">[5]топография!#REF!</definedName>
    <definedName name="вв" localSheetId="13">[5]топография!#REF!</definedName>
    <definedName name="вв">[6]топография!#REF!</definedName>
    <definedName name="ввв" localSheetId="12">#REF!</definedName>
    <definedName name="ввв" localSheetId="15">#REF!</definedName>
    <definedName name="ввв" localSheetId="7">#REF!</definedName>
    <definedName name="ввв" localSheetId="14">#REF!</definedName>
    <definedName name="ввв" localSheetId="13">#REF!</definedName>
    <definedName name="ввв">#REF!</definedName>
    <definedName name="ввод" localSheetId="12">#REF!</definedName>
    <definedName name="ввод" localSheetId="15">#REF!</definedName>
    <definedName name="ввод" localSheetId="7">#REF!</definedName>
    <definedName name="ввод" localSheetId="14">#REF!</definedName>
    <definedName name="ввод" localSheetId="13">#REF!</definedName>
    <definedName name="ввод">#REF!</definedName>
    <definedName name="ввод_1" localSheetId="12">#REF!</definedName>
    <definedName name="ввод_1" localSheetId="15">#REF!</definedName>
    <definedName name="ввод_1" localSheetId="7">#REF!</definedName>
    <definedName name="ввод_1" localSheetId="14">#REF!</definedName>
    <definedName name="ввод_1" localSheetId="13">#REF!</definedName>
    <definedName name="ввод_1">#REF!</definedName>
    <definedName name="ввод_49" localSheetId="12">#REF!</definedName>
    <definedName name="ввод_49" localSheetId="15">#REF!</definedName>
    <definedName name="ввод_49" localSheetId="7">#REF!</definedName>
    <definedName name="ввод_49" localSheetId="14">#REF!</definedName>
    <definedName name="ввод_49" localSheetId="13">#REF!</definedName>
    <definedName name="ввод_49">#REF!</definedName>
    <definedName name="ввод_50" localSheetId="12">#REF!</definedName>
    <definedName name="ввод_50" localSheetId="15">#REF!</definedName>
    <definedName name="ввод_50" localSheetId="7">#REF!</definedName>
    <definedName name="ввод_50" localSheetId="14">#REF!</definedName>
    <definedName name="ввод_50" localSheetId="13">#REF!</definedName>
    <definedName name="ввод_50">#REF!</definedName>
    <definedName name="ввод_51" localSheetId="12">#REF!</definedName>
    <definedName name="ввод_51" localSheetId="15">#REF!</definedName>
    <definedName name="ввод_51" localSheetId="7">#REF!</definedName>
    <definedName name="ввод_51" localSheetId="14">#REF!</definedName>
    <definedName name="ввод_51" localSheetId="13">#REF!</definedName>
    <definedName name="ввод_51">#REF!</definedName>
    <definedName name="ввод_52" localSheetId="12">#REF!</definedName>
    <definedName name="ввод_52" localSheetId="15">#REF!</definedName>
    <definedName name="ввод_52" localSheetId="7">#REF!</definedName>
    <definedName name="ввод_52" localSheetId="14">#REF!</definedName>
    <definedName name="ввод_52" localSheetId="13">#REF!</definedName>
    <definedName name="ввод_52">#REF!</definedName>
    <definedName name="ввод_53" localSheetId="12">#REF!</definedName>
    <definedName name="ввод_53" localSheetId="15">#REF!</definedName>
    <definedName name="ввод_53" localSheetId="7">#REF!</definedName>
    <definedName name="ввод_53" localSheetId="14">#REF!</definedName>
    <definedName name="ввод_53" localSheetId="13">#REF!</definedName>
    <definedName name="ввод_53">#REF!</definedName>
    <definedName name="ввод_54" localSheetId="12">#REF!</definedName>
    <definedName name="ввод_54" localSheetId="15">#REF!</definedName>
    <definedName name="ввод_54" localSheetId="7">#REF!</definedName>
    <definedName name="ввод_54" localSheetId="14">#REF!</definedName>
    <definedName name="ввод_54" localSheetId="13">#REF!</definedName>
    <definedName name="ввод_54">#REF!</definedName>
    <definedName name="вика" localSheetId="12">#REF!</definedName>
    <definedName name="вика" localSheetId="15">#REF!</definedName>
    <definedName name="вика" localSheetId="7">#REF!</definedName>
    <definedName name="вика" localSheetId="14">#REF!</definedName>
    <definedName name="вика" localSheetId="13">#REF!</definedName>
    <definedName name="вика">#REF!</definedName>
    <definedName name="Внут_Т" localSheetId="12">#REF!</definedName>
    <definedName name="Внут_Т" localSheetId="15">#REF!</definedName>
    <definedName name="Внут_Т" localSheetId="7">#REF!</definedName>
    <definedName name="Внут_Т" localSheetId="14">#REF!</definedName>
    <definedName name="Внут_Т" localSheetId="13">#REF!</definedName>
    <definedName name="Внут_Т">#REF!</definedName>
    <definedName name="воп" localSheetId="15">[21]топография!#REF!</definedName>
    <definedName name="воп" localSheetId="7">[4]топография!#REF!</definedName>
    <definedName name="воп" localSheetId="14">[5]топография!#REF!</definedName>
    <definedName name="воп" localSheetId="13">[5]топография!#REF!</definedName>
    <definedName name="воп">[6]топография!#REF!</definedName>
    <definedName name="вравар" localSheetId="12">#REF!</definedName>
    <definedName name="вравар" localSheetId="15">#REF!</definedName>
    <definedName name="вравар" localSheetId="7">#REF!</definedName>
    <definedName name="вравар" localSheetId="14">#REF!</definedName>
    <definedName name="вравар" localSheetId="13">#REF!</definedName>
    <definedName name="вравар">#REF!</definedName>
    <definedName name="Времен">[22]Коэфф!$B$2</definedName>
    <definedName name="ВСЕГО" localSheetId="12">#REF!</definedName>
    <definedName name="ВСЕГО" localSheetId="15">#REF!</definedName>
    <definedName name="ВСЕГО" localSheetId="7">#REF!</definedName>
    <definedName name="ВСЕГО" localSheetId="14">#REF!</definedName>
    <definedName name="ВСЕГО" localSheetId="13">#REF!</definedName>
    <definedName name="ВСЕГО">#REF!</definedName>
    <definedName name="ВсегоРучБур">[23]СмРучБур!$J$40</definedName>
    <definedName name="ВсегоШурфов" localSheetId="15">#REF!</definedName>
    <definedName name="ВсегоШурфов" localSheetId="7">#REF!</definedName>
    <definedName name="ВсегоШурфов" localSheetId="14">#REF!</definedName>
    <definedName name="ВсегоШурфов" localSheetId="13">#REF!</definedName>
    <definedName name="ВсегоШурфов">#REF!</definedName>
    <definedName name="Вспом" localSheetId="12">#REF!</definedName>
    <definedName name="Вспом" localSheetId="15">#REF!</definedName>
    <definedName name="Вспом" localSheetId="7">#REF!</definedName>
    <definedName name="Вспом" localSheetId="14">#REF!</definedName>
    <definedName name="Вспом" localSheetId="13">#REF!</definedName>
    <definedName name="Вспом">#REF!</definedName>
    <definedName name="Вторич" localSheetId="15">#REF!</definedName>
    <definedName name="Вторич" localSheetId="7">#REF!</definedName>
    <definedName name="Вторич" localSheetId="14">#REF!</definedName>
    <definedName name="Вторич" localSheetId="13">#REF!</definedName>
    <definedName name="Вторич">#REF!</definedName>
    <definedName name="ВЫЕЗД_всего">[24]РасчетКомандир1!$M$1:$M$65536</definedName>
    <definedName name="ВЫЕЗД_всего_1">[24]РасчетКомандир2!$O$1:$O$65536</definedName>
    <definedName name="ВЫЕЗД_период">[24]РасчетКомандир1!$E$1:$E$65536</definedName>
    <definedName name="ВЫЕЗД_период_1">[24]РасчетКомандир2!$E$1:$E$65536</definedName>
    <definedName name="Вып_ОФ_с_пц">[17]рабочий!$Y$202:$AP$224</definedName>
    <definedName name="Вып_с_новых_ОФ">[17]рабочий!$Y$277:$AP$299</definedName>
    <definedName name="Выход">[8]Управление!$AF$20</definedName>
    <definedName name="ггггггггггггггггггггггггггггггггггггггггггггггг" localSheetId="12">[25]топография!#REF!</definedName>
    <definedName name="ггггггггггггггггггггггггггггггггггггггггггггггг" localSheetId="15">[25]топография!#REF!</definedName>
    <definedName name="ггггггггггггггггггггггггггггггггггггггггггггггг" localSheetId="7">[4]топография!#REF!</definedName>
    <definedName name="ггггггггггггггггггггггггггггггггггггггггггггггг" localSheetId="14">[5]топография!#REF!</definedName>
    <definedName name="ггггггггггггггггггггггггггггггггггггггггггггггг" localSheetId="13">[5]топография!#REF!</definedName>
    <definedName name="ггггггггггггггггггггггггггггггггггггггггггггггг">[6]топография!#REF!</definedName>
    <definedName name="гелог" localSheetId="12">#REF!</definedName>
    <definedName name="гелог" localSheetId="15">#REF!</definedName>
    <definedName name="гелог" localSheetId="7">#REF!</definedName>
    <definedName name="гелог" localSheetId="14">#REF!</definedName>
    <definedName name="гелог" localSheetId="13">#REF!</definedName>
    <definedName name="гелог">#REF!</definedName>
    <definedName name="гео" localSheetId="12">#REF!</definedName>
    <definedName name="гео" localSheetId="15">#REF!</definedName>
    <definedName name="гео" localSheetId="7">#REF!</definedName>
    <definedName name="гео" localSheetId="14">#REF!</definedName>
    <definedName name="гео" localSheetId="13">#REF!</definedName>
    <definedName name="гео">#REF!</definedName>
    <definedName name="геодез1">[26]геолог!$L$81</definedName>
    <definedName name="геол" localSheetId="15">[27]Смета!#REF!</definedName>
    <definedName name="геол" localSheetId="7">[27]Смета!#REF!</definedName>
    <definedName name="геол" localSheetId="14">[27]Смета!#REF!</definedName>
    <definedName name="геол" localSheetId="13">[28]Смета!#REF!</definedName>
    <definedName name="геол">[29]Смета!#REF!</definedName>
    <definedName name="геол.1" localSheetId="12">#REF!</definedName>
    <definedName name="геол.1" localSheetId="15">#REF!</definedName>
    <definedName name="геол.1" localSheetId="7">#REF!</definedName>
    <definedName name="геол.1" localSheetId="14">#REF!</definedName>
    <definedName name="геол.1" localSheetId="13">#REF!</definedName>
    <definedName name="геол.1">#REF!</definedName>
    <definedName name="геол_1" localSheetId="15">[30]Смета!#REF!</definedName>
    <definedName name="геол_1" localSheetId="7">[30]Смета!#REF!</definedName>
    <definedName name="геол_1" localSheetId="14">[30]Смета!#REF!</definedName>
    <definedName name="геол_1" localSheetId="13">[30]Смета!#REF!</definedName>
    <definedName name="геол_1">[30]Смета!#REF!</definedName>
    <definedName name="геол_2" localSheetId="15">[31]Смета!#REF!</definedName>
    <definedName name="геол_2" localSheetId="7">[31]Смета!#REF!</definedName>
    <definedName name="геол_2" localSheetId="14">[31]Смета!#REF!</definedName>
    <definedName name="геол_2" localSheetId="13">[31]Смета!#REF!</definedName>
    <definedName name="геол_2">[31]Смета!#REF!</definedName>
    <definedName name="Геол_Лазаревск" localSheetId="12">[32]топография!#REF!</definedName>
    <definedName name="Геол_Лазаревск" localSheetId="15">[32]топография!#REF!</definedName>
    <definedName name="Геол_Лазаревск" localSheetId="7">[4]топография!#REF!</definedName>
    <definedName name="Геол_Лазаревск" localSheetId="14">[5]топография!#REF!</definedName>
    <definedName name="Геол_Лазаревск" localSheetId="13">[5]топография!#REF!</definedName>
    <definedName name="Геол_Лазаревск">[6]топография!#REF!</definedName>
    <definedName name="геол1" localSheetId="12">#REF!</definedName>
    <definedName name="геол1" localSheetId="15">#REF!</definedName>
    <definedName name="геол1" localSheetId="7">#REF!</definedName>
    <definedName name="геол1" localSheetId="14">#REF!</definedName>
    <definedName name="геол1" localSheetId="13">#REF!</definedName>
    <definedName name="геол1">#REF!</definedName>
    <definedName name="геоф" localSheetId="12">#REF!</definedName>
    <definedName name="геоф" localSheetId="15">#REF!</definedName>
    <definedName name="геоф" localSheetId="7">#REF!</definedName>
    <definedName name="геоф" localSheetId="14">#REF!</definedName>
    <definedName name="геоф" localSheetId="13">#REF!</definedName>
    <definedName name="геоф">#REF!</definedName>
    <definedName name="Геофиз" localSheetId="12">#REF!</definedName>
    <definedName name="Геофиз" localSheetId="15">#REF!</definedName>
    <definedName name="Геофиз" localSheetId="7">#REF!</definedName>
    <definedName name="Геофиз" localSheetId="14">#REF!</definedName>
    <definedName name="Геофиз" localSheetId="13">#REF!</definedName>
    <definedName name="Геофиз">#REF!</definedName>
    <definedName name="геофизика" localSheetId="12">#REF!</definedName>
    <definedName name="геофизика" localSheetId="15">#REF!</definedName>
    <definedName name="геофизика" localSheetId="7">#REF!</definedName>
    <definedName name="геофизика" localSheetId="14">#REF!</definedName>
    <definedName name="геофизика" localSheetId="13">#REF!</definedName>
    <definedName name="геофизика">#REF!</definedName>
    <definedName name="гид" localSheetId="15">[33]Смета!#REF!</definedName>
    <definedName name="гид" localSheetId="7">[33]Смета!#REF!</definedName>
    <definedName name="гид" localSheetId="14">[33]Смета!#REF!</definedName>
    <definedName name="гид" localSheetId="13">[34]Смета!#REF!</definedName>
    <definedName name="гид">[35]Смета!#REF!</definedName>
    <definedName name="гид_1" localSheetId="15">[36]Смета!#REF!</definedName>
    <definedName name="гид_1" localSheetId="7">[36]Смета!#REF!</definedName>
    <definedName name="гид_1" localSheetId="14">[36]Смета!#REF!</definedName>
    <definedName name="гид_1" localSheetId="13">[36]Смета!#REF!</definedName>
    <definedName name="гид_1">[36]Смета!#REF!</definedName>
    <definedName name="гид_2" localSheetId="15">[37]Смета!#REF!</definedName>
    <definedName name="гид_2" localSheetId="7">[37]Смета!#REF!</definedName>
    <definedName name="гид_2" localSheetId="14">[37]Смета!#REF!</definedName>
    <definedName name="гид_2" localSheetId="13">[37]Смета!#REF!</definedName>
    <definedName name="гид_2">[37]Смета!#REF!</definedName>
    <definedName name="Гидро" localSheetId="12">[38]топография!#REF!</definedName>
    <definedName name="Гидро" localSheetId="15">[38]топография!#REF!</definedName>
    <definedName name="Гидро" localSheetId="7">[4]топография!#REF!</definedName>
    <definedName name="Гидро" localSheetId="14">[5]топография!#REF!</definedName>
    <definedName name="Гидро" localSheetId="13">[5]топография!#REF!</definedName>
    <definedName name="Гидро">[6]топография!#REF!</definedName>
    <definedName name="гидро1" localSheetId="12">#REF!</definedName>
    <definedName name="гидро1" localSheetId="15">#REF!</definedName>
    <definedName name="гидро1" localSheetId="7">#REF!</definedName>
    <definedName name="гидро1" localSheetId="14">#REF!</definedName>
    <definedName name="гидро1" localSheetId="13">#REF!</definedName>
    <definedName name="гидро1">#REF!</definedName>
    <definedName name="гидро1_1" localSheetId="15">#REF!</definedName>
    <definedName name="гидро1_1" localSheetId="7">#REF!</definedName>
    <definedName name="гидро1_1" localSheetId="14">#REF!</definedName>
    <definedName name="гидро1_1" localSheetId="13">#REF!</definedName>
    <definedName name="гидро1_1">#REF!</definedName>
    <definedName name="гидрол" localSheetId="12">#REF!</definedName>
    <definedName name="гидрол" localSheetId="15">#REF!</definedName>
    <definedName name="гидрол" localSheetId="7">#REF!</definedName>
    <definedName name="гидрол" localSheetId="14">#REF!</definedName>
    <definedName name="гидрол" localSheetId="13">#REF!</definedName>
    <definedName name="гидрол">#REF!</definedName>
    <definedName name="Гидролог" localSheetId="12">#REF!</definedName>
    <definedName name="Гидролог" localSheetId="15">#REF!</definedName>
    <definedName name="Гидролог" localSheetId="7">#REF!</definedName>
    <definedName name="Гидролог" localSheetId="14">#REF!</definedName>
    <definedName name="Гидролог" localSheetId="13">#REF!</definedName>
    <definedName name="Гидролог">#REF!</definedName>
    <definedName name="гидролог_1" localSheetId="15">#REF!</definedName>
    <definedName name="гидролог_1" localSheetId="7">#REF!</definedName>
    <definedName name="гидролог_1" localSheetId="14">#REF!</definedName>
    <definedName name="гидролог_1" localSheetId="13">#REF!</definedName>
    <definedName name="гидролог_1">#REF!</definedName>
    <definedName name="Гидрология_7.03.08" localSheetId="12">[21]топография!#REF!</definedName>
    <definedName name="Гидрология_7.03.08" localSheetId="15">[21]топография!#REF!</definedName>
    <definedName name="Гидрология_7.03.08" localSheetId="7">[4]топография!#REF!</definedName>
    <definedName name="Гидрология_7.03.08" localSheetId="14">[5]топография!#REF!</definedName>
    <definedName name="Гидрология_7.03.08" localSheetId="13">[5]топография!#REF!</definedName>
    <definedName name="Гидрология_7.03.08">[6]топография!#REF!</definedName>
    <definedName name="ГИП" localSheetId="12">#REF!</definedName>
    <definedName name="ГИП" localSheetId="15">#REF!</definedName>
    <definedName name="ГИП" localSheetId="7">#REF!</definedName>
    <definedName name="ГИП" localSheetId="14">#REF!</definedName>
    <definedName name="ГИП" localSheetId="13">#REF!</definedName>
    <definedName name="ГИП">#REF!</definedName>
    <definedName name="ГИП_1" localSheetId="15">#REF!</definedName>
    <definedName name="ГИП_1" localSheetId="7">#REF!</definedName>
    <definedName name="ГИП_1" localSheetId="14">#REF!</definedName>
    <definedName name="ГИП_1" localSheetId="13">#REF!</definedName>
    <definedName name="ГИП_1">#REF!</definedName>
    <definedName name="год1">#REF!</definedName>
    <definedName name="город" localSheetId="12">#REF!</definedName>
    <definedName name="город" localSheetId="15">#REF!</definedName>
    <definedName name="город" localSheetId="7">#REF!</definedName>
    <definedName name="город" localSheetId="14">#REF!</definedName>
    <definedName name="город" localSheetId="13">#REF!</definedName>
    <definedName name="город">#REF!</definedName>
    <definedName name="город_49" localSheetId="12">#REF!</definedName>
    <definedName name="город_49" localSheetId="15">#REF!</definedName>
    <definedName name="город_49" localSheetId="7">#REF!</definedName>
    <definedName name="город_49" localSheetId="14">#REF!</definedName>
    <definedName name="город_49" localSheetId="13">#REF!</definedName>
    <definedName name="город_49">#REF!</definedName>
    <definedName name="город_50" localSheetId="12">#REF!</definedName>
    <definedName name="город_50" localSheetId="15">#REF!</definedName>
    <definedName name="город_50" localSheetId="7">#REF!</definedName>
    <definedName name="город_50" localSheetId="14">#REF!</definedName>
    <definedName name="город_50" localSheetId="13">#REF!</definedName>
    <definedName name="город_50">#REF!</definedName>
    <definedName name="город_51" localSheetId="12">#REF!</definedName>
    <definedName name="город_51" localSheetId="15">#REF!</definedName>
    <definedName name="город_51" localSheetId="7">#REF!</definedName>
    <definedName name="город_51" localSheetId="14">#REF!</definedName>
    <definedName name="город_51" localSheetId="13">#REF!</definedName>
    <definedName name="город_51">#REF!</definedName>
    <definedName name="город_52" localSheetId="12">#REF!</definedName>
    <definedName name="город_52" localSheetId="15">#REF!</definedName>
    <definedName name="город_52" localSheetId="7">#REF!</definedName>
    <definedName name="город_52" localSheetId="14">#REF!</definedName>
    <definedName name="город_52" localSheetId="13">#REF!</definedName>
    <definedName name="город_52">#REF!</definedName>
    <definedName name="город_53" localSheetId="12">#REF!</definedName>
    <definedName name="город_53" localSheetId="15">#REF!</definedName>
    <definedName name="город_53" localSheetId="7">#REF!</definedName>
    <definedName name="город_53" localSheetId="14">#REF!</definedName>
    <definedName name="город_53" localSheetId="13">#REF!</definedName>
    <definedName name="город_53">#REF!</definedName>
    <definedName name="город_54" localSheetId="12">#REF!</definedName>
    <definedName name="город_54" localSheetId="15">#REF!</definedName>
    <definedName name="город_54" localSheetId="7">#REF!</definedName>
    <definedName name="город_54" localSheetId="14">#REF!</definedName>
    <definedName name="город_54" localSheetId="13">#REF!</definedName>
    <definedName name="город_54">#REF!</definedName>
    <definedName name="График">"Диагр. 4"</definedName>
    <definedName name="ГРП" localSheetId="12">#REF!</definedName>
    <definedName name="ГРП" localSheetId="15">#REF!</definedName>
    <definedName name="ГРП" localSheetId="7">#REF!</definedName>
    <definedName name="ГРП" localSheetId="14">#REF!</definedName>
    <definedName name="ГРП" localSheetId="13">#REF!</definedName>
    <definedName name="ГРП">#REF!</definedName>
    <definedName name="ГРП1" localSheetId="12">#REF!</definedName>
    <definedName name="ГРП1" localSheetId="15">#REF!</definedName>
    <definedName name="ГРП1" localSheetId="7">#REF!</definedName>
    <definedName name="ГРП1" localSheetId="14">#REF!</definedName>
    <definedName name="ГРП1" localSheetId="13">#REF!</definedName>
    <definedName name="ГРП1">#REF!</definedName>
    <definedName name="гшшг">NA()</definedName>
    <definedName name="д1" localSheetId="12">#REF!</definedName>
    <definedName name="д1" localSheetId="15">#REF!</definedName>
    <definedName name="д1" localSheetId="7">#REF!</definedName>
    <definedName name="д1" localSheetId="14">#REF!</definedName>
    <definedName name="д1" localSheetId="13">#REF!</definedName>
    <definedName name="д1">#REF!</definedName>
    <definedName name="д10" localSheetId="12">#REF!</definedName>
    <definedName name="д10" localSheetId="15">#REF!</definedName>
    <definedName name="д10" localSheetId="7">#REF!</definedName>
    <definedName name="д10" localSheetId="14">#REF!</definedName>
    <definedName name="д10" localSheetId="13">#REF!</definedName>
    <definedName name="д10">#REF!</definedName>
    <definedName name="д2" localSheetId="12">#REF!</definedName>
    <definedName name="д2" localSheetId="15">#REF!</definedName>
    <definedName name="д2" localSheetId="7">#REF!</definedName>
    <definedName name="д2" localSheetId="14">#REF!</definedName>
    <definedName name="д2" localSheetId="13">#REF!</definedName>
    <definedName name="д2">#REF!</definedName>
    <definedName name="д3" localSheetId="12">#REF!</definedName>
    <definedName name="д3" localSheetId="15">#REF!</definedName>
    <definedName name="д3" localSheetId="7">#REF!</definedName>
    <definedName name="д3" localSheetId="14">#REF!</definedName>
    <definedName name="д3" localSheetId="13">#REF!</definedName>
    <definedName name="д3">#REF!</definedName>
    <definedName name="д4" localSheetId="12">#REF!</definedName>
    <definedName name="д4" localSheetId="15">#REF!</definedName>
    <definedName name="д4" localSheetId="7">#REF!</definedName>
    <definedName name="д4" localSheetId="14">#REF!</definedName>
    <definedName name="д4" localSheetId="13">#REF!</definedName>
    <definedName name="д4">#REF!</definedName>
    <definedName name="д5" localSheetId="12">#REF!</definedName>
    <definedName name="д5" localSheetId="15">#REF!</definedName>
    <definedName name="д5" localSheetId="7">#REF!</definedName>
    <definedName name="д5" localSheetId="14">#REF!</definedName>
    <definedName name="д5" localSheetId="13">#REF!</definedName>
    <definedName name="д5">#REF!</definedName>
    <definedName name="д6" localSheetId="12">#REF!</definedName>
    <definedName name="д6" localSheetId="15">#REF!</definedName>
    <definedName name="д6" localSheetId="7">#REF!</definedName>
    <definedName name="д6" localSheetId="14">#REF!</definedName>
    <definedName name="д6" localSheetId="13">#REF!</definedName>
    <definedName name="д6">#REF!</definedName>
    <definedName name="д7" localSheetId="12">#REF!</definedName>
    <definedName name="д7" localSheetId="15">#REF!</definedName>
    <definedName name="д7" localSheetId="7">#REF!</definedName>
    <definedName name="д7" localSheetId="14">#REF!</definedName>
    <definedName name="д7" localSheetId="13">#REF!</definedName>
    <definedName name="д7">#REF!</definedName>
    <definedName name="д8" localSheetId="12">#REF!</definedName>
    <definedName name="д8" localSheetId="15">#REF!</definedName>
    <definedName name="д8" localSheetId="7">#REF!</definedName>
    <definedName name="д8" localSheetId="14">#REF!</definedName>
    <definedName name="д8" localSheetId="13">#REF!</definedName>
    <definedName name="д8">#REF!</definedName>
    <definedName name="д9" localSheetId="12">#REF!</definedName>
    <definedName name="д9" localSheetId="15">#REF!</definedName>
    <definedName name="д9" localSheetId="7">#REF!</definedName>
    <definedName name="д9" localSheetId="14">#REF!</definedName>
    <definedName name="д9" localSheetId="13">#REF!</definedName>
    <definedName name="д9">#REF!</definedName>
    <definedName name="дд" localSheetId="12">[39]Смета!#REF!</definedName>
    <definedName name="дд" localSheetId="15">[39]Смета!#REF!</definedName>
    <definedName name="дд" localSheetId="7">[39]Смета!#REF!</definedName>
    <definedName name="дд" localSheetId="14">[39]Смета!#REF!</definedName>
    <definedName name="дд" localSheetId="13">[39]Смета!#REF!</definedName>
    <definedName name="дд">[39]Смета!#REF!</definedName>
    <definedName name="ддддд" localSheetId="12">#REF!</definedName>
    <definedName name="ддддд" localSheetId="15">#REF!</definedName>
    <definedName name="ддддд" localSheetId="7">#REF!</definedName>
    <definedName name="ддддд" localSheetId="14">#REF!</definedName>
    <definedName name="ддддд" localSheetId="13">#REF!</definedName>
    <definedName name="ддддд">#REF!</definedName>
    <definedName name="Дельта">[40]DATA!$B$4</definedName>
    <definedName name="Дефл_ц_пред_год">'[17]Текущие цены'!$AT$36:$BK$58</definedName>
    <definedName name="Дефлятор" localSheetId="12">#REF!</definedName>
    <definedName name="Дефлятор" localSheetId="15">#REF!</definedName>
    <definedName name="Дефлятор" localSheetId="7">#REF!</definedName>
    <definedName name="Дефлятор" localSheetId="14">#REF!</definedName>
    <definedName name="Дефлятор" localSheetId="13">#REF!</definedName>
    <definedName name="Дефлятор">#REF!</definedName>
    <definedName name="Дефлятор_1" localSheetId="15">#REF!</definedName>
    <definedName name="Дефлятор_1" localSheetId="7">#REF!</definedName>
    <definedName name="Дефлятор_1" localSheetId="14">#REF!</definedName>
    <definedName name="Дефлятор_1" localSheetId="13">#REF!</definedName>
    <definedName name="Дефлятор_1">#REF!</definedName>
    <definedName name="Дефлятор_годовой">'[17]Текущие цены'!$Y$4:$AP$27</definedName>
    <definedName name="Дефлятор_цепной">'[17]Текущие цены'!$Y$36:$AP$58</definedName>
    <definedName name="дж">[19]Вспомогательный!$D$36</definedName>
    <definedName name="дж1">[19]Вспомогательный!$D$38</definedName>
    <definedName name="джэ" localSheetId="12" hidden="1">{#N/A,#N/A,TRUE,"Смета на пасс. обор. №1"}</definedName>
    <definedName name="джэ" localSheetId="15" hidden="1">{#N/A,#N/A,TRUE,"Смета на пасс. обор. №1"}</definedName>
    <definedName name="джэ" localSheetId="7" hidden="1">{#N/A,#N/A,TRUE,"Смета на пасс. обор. №1"}</definedName>
    <definedName name="джэ" localSheetId="14" hidden="1">{#N/A,#N/A,TRUE,"Смета на пасс. обор. №1"}</definedName>
    <definedName name="джэ" localSheetId="0" hidden="1">{#N/A,#N/A,TRUE,"Смета на пасс. обор. №1"}</definedName>
    <definedName name="джэ" localSheetId="13" hidden="1">{#N/A,#N/A,TRUE,"Смета на пасс. обор. №1"}</definedName>
    <definedName name="джэ" hidden="1">{#N/A,#N/A,TRUE,"Смета на пасс. обор. №1"}</definedName>
    <definedName name="джэ_1" localSheetId="12" hidden="1">{#N/A,#N/A,TRUE,"Смета на пасс. обор. №1"}</definedName>
    <definedName name="джэ_1" localSheetId="15" hidden="1">{#N/A,#N/A,TRUE,"Смета на пасс. обор. №1"}</definedName>
    <definedName name="джэ_1" localSheetId="7" hidden="1">{#N/A,#N/A,TRUE,"Смета на пасс. обор. №1"}</definedName>
    <definedName name="джэ_1" localSheetId="14" hidden="1">{#N/A,#N/A,TRUE,"Смета на пасс. обор. №1"}</definedName>
    <definedName name="джэ_1" localSheetId="0" hidden="1">{#N/A,#N/A,TRUE,"Смета на пасс. обор. №1"}</definedName>
    <definedName name="джэ_1" localSheetId="13" hidden="1">{#N/A,#N/A,TRUE,"Смета на пасс. обор. №1"}</definedName>
    <definedName name="джэ_1" hidden="1">{#N/A,#N/A,TRUE,"Смета на пасс. обор. №1"}</definedName>
    <definedName name="дл" localSheetId="12">#REF!</definedName>
    <definedName name="дл" localSheetId="15">#REF!</definedName>
    <definedName name="дл" localSheetId="7">#REF!</definedName>
    <definedName name="дл" localSheetId="14">#REF!</definedName>
    <definedName name="дл" localSheetId="13">#REF!</definedName>
    <definedName name="дл">#REF!</definedName>
    <definedName name="дл_1" localSheetId="12">#REF!</definedName>
    <definedName name="дл_1" localSheetId="15">#REF!</definedName>
    <definedName name="дл_1" localSheetId="7">#REF!</definedName>
    <definedName name="дл_1" localSheetId="14">#REF!</definedName>
    <definedName name="дл_1" localSheetId="13">#REF!</definedName>
    <definedName name="дл_1">#REF!</definedName>
    <definedName name="дл_10" localSheetId="12">#REF!</definedName>
    <definedName name="дл_10" localSheetId="15">#REF!</definedName>
    <definedName name="дл_10" localSheetId="7">#REF!</definedName>
    <definedName name="дл_10" localSheetId="14">#REF!</definedName>
    <definedName name="дл_10" localSheetId="13">#REF!</definedName>
    <definedName name="дл_10">#REF!</definedName>
    <definedName name="дл_11" localSheetId="12">#REF!</definedName>
    <definedName name="дл_11" localSheetId="15">#REF!</definedName>
    <definedName name="дл_11" localSheetId="7">#REF!</definedName>
    <definedName name="дл_11" localSheetId="14">#REF!</definedName>
    <definedName name="дл_11" localSheetId="13">#REF!</definedName>
    <definedName name="дл_11">#REF!</definedName>
    <definedName name="дл_12" localSheetId="12">#REF!</definedName>
    <definedName name="дл_12" localSheetId="15">#REF!</definedName>
    <definedName name="дл_12" localSheetId="7">#REF!</definedName>
    <definedName name="дл_12" localSheetId="14">#REF!</definedName>
    <definedName name="дл_12" localSheetId="13">#REF!</definedName>
    <definedName name="дл_12">#REF!</definedName>
    <definedName name="дл_13" localSheetId="12">#REF!</definedName>
    <definedName name="дл_13" localSheetId="15">#REF!</definedName>
    <definedName name="дл_13" localSheetId="7">#REF!</definedName>
    <definedName name="дл_13" localSheetId="14">#REF!</definedName>
    <definedName name="дл_13" localSheetId="13">#REF!</definedName>
    <definedName name="дл_13">#REF!</definedName>
    <definedName name="дл_14" localSheetId="12">#REF!</definedName>
    <definedName name="дл_14" localSheetId="15">#REF!</definedName>
    <definedName name="дл_14" localSheetId="7">#REF!</definedName>
    <definedName name="дл_14" localSheetId="14">#REF!</definedName>
    <definedName name="дл_14" localSheetId="13">#REF!</definedName>
    <definedName name="дл_14">#REF!</definedName>
    <definedName name="дл_15" localSheetId="12">#REF!</definedName>
    <definedName name="дл_15" localSheetId="15">#REF!</definedName>
    <definedName name="дл_15" localSheetId="7">#REF!</definedName>
    <definedName name="дл_15" localSheetId="14">#REF!</definedName>
    <definedName name="дл_15" localSheetId="13">#REF!</definedName>
    <definedName name="дл_15">#REF!</definedName>
    <definedName name="дл_16" localSheetId="12">#REF!</definedName>
    <definedName name="дл_16" localSheetId="15">#REF!</definedName>
    <definedName name="дл_16" localSheetId="7">#REF!</definedName>
    <definedName name="дл_16" localSheetId="14">#REF!</definedName>
    <definedName name="дл_16" localSheetId="13">#REF!</definedName>
    <definedName name="дл_16">#REF!</definedName>
    <definedName name="дл_17" localSheetId="12">#REF!</definedName>
    <definedName name="дл_17" localSheetId="15">#REF!</definedName>
    <definedName name="дл_17" localSheetId="7">#REF!</definedName>
    <definedName name="дл_17" localSheetId="14">#REF!</definedName>
    <definedName name="дл_17" localSheetId="13">#REF!</definedName>
    <definedName name="дл_17">#REF!</definedName>
    <definedName name="дл_18" localSheetId="12">#REF!</definedName>
    <definedName name="дл_18" localSheetId="15">#REF!</definedName>
    <definedName name="дл_18" localSheetId="7">#REF!</definedName>
    <definedName name="дл_18" localSheetId="14">#REF!</definedName>
    <definedName name="дл_18" localSheetId="13">#REF!</definedName>
    <definedName name="дл_18">#REF!</definedName>
    <definedName name="дл_19" localSheetId="12">#REF!</definedName>
    <definedName name="дл_19" localSheetId="15">#REF!</definedName>
    <definedName name="дл_19" localSheetId="7">#REF!</definedName>
    <definedName name="дл_19" localSheetId="14">#REF!</definedName>
    <definedName name="дл_19" localSheetId="13">#REF!</definedName>
    <definedName name="дл_19">#REF!</definedName>
    <definedName name="дл_2" localSheetId="12">#REF!</definedName>
    <definedName name="дл_2" localSheetId="15">#REF!</definedName>
    <definedName name="дл_2" localSheetId="7">#REF!</definedName>
    <definedName name="дл_2" localSheetId="14">#REF!</definedName>
    <definedName name="дл_2" localSheetId="13">#REF!</definedName>
    <definedName name="дл_2">#REF!</definedName>
    <definedName name="дл_20" localSheetId="12">#REF!</definedName>
    <definedName name="дл_20" localSheetId="15">#REF!</definedName>
    <definedName name="дл_20" localSheetId="7">#REF!</definedName>
    <definedName name="дл_20" localSheetId="14">#REF!</definedName>
    <definedName name="дл_20" localSheetId="13">#REF!</definedName>
    <definedName name="дл_20">#REF!</definedName>
    <definedName name="дл_21" localSheetId="12">#REF!</definedName>
    <definedName name="дл_21" localSheetId="15">#REF!</definedName>
    <definedName name="дл_21" localSheetId="7">#REF!</definedName>
    <definedName name="дл_21" localSheetId="14">#REF!</definedName>
    <definedName name="дл_21" localSheetId="13">#REF!</definedName>
    <definedName name="дл_21">#REF!</definedName>
    <definedName name="дл_49" localSheetId="12">#REF!</definedName>
    <definedName name="дл_49" localSheetId="15">#REF!</definedName>
    <definedName name="дл_49" localSheetId="7">#REF!</definedName>
    <definedName name="дл_49" localSheetId="14">#REF!</definedName>
    <definedName name="дл_49" localSheetId="13">#REF!</definedName>
    <definedName name="дл_49">#REF!</definedName>
    <definedName name="дл_50" localSheetId="12">#REF!</definedName>
    <definedName name="дл_50" localSheetId="15">#REF!</definedName>
    <definedName name="дл_50" localSheetId="7">#REF!</definedName>
    <definedName name="дл_50" localSheetId="14">#REF!</definedName>
    <definedName name="дл_50" localSheetId="13">#REF!</definedName>
    <definedName name="дл_50">#REF!</definedName>
    <definedName name="дл_51" localSheetId="12">#REF!</definedName>
    <definedName name="дл_51" localSheetId="15">#REF!</definedName>
    <definedName name="дл_51" localSheetId="7">#REF!</definedName>
    <definedName name="дл_51" localSheetId="14">#REF!</definedName>
    <definedName name="дл_51" localSheetId="13">#REF!</definedName>
    <definedName name="дл_51">#REF!</definedName>
    <definedName name="дл_52" localSheetId="12">#REF!</definedName>
    <definedName name="дл_52" localSheetId="15">#REF!</definedName>
    <definedName name="дл_52" localSheetId="7">#REF!</definedName>
    <definedName name="дл_52" localSheetId="14">#REF!</definedName>
    <definedName name="дл_52" localSheetId="13">#REF!</definedName>
    <definedName name="дл_52">#REF!</definedName>
    <definedName name="дл_53" localSheetId="12">#REF!</definedName>
    <definedName name="дл_53" localSheetId="15">#REF!</definedName>
    <definedName name="дл_53" localSheetId="7">#REF!</definedName>
    <definedName name="дл_53" localSheetId="14">#REF!</definedName>
    <definedName name="дл_53" localSheetId="13">#REF!</definedName>
    <definedName name="дл_53">#REF!</definedName>
    <definedName name="дл_54" localSheetId="12">#REF!</definedName>
    <definedName name="дл_54" localSheetId="15">#REF!</definedName>
    <definedName name="дл_54" localSheetId="7">#REF!</definedName>
    <definedName name="дл_54" localSheetId="14">#REF!</definedName>
    <definedName name="дл_54" localSheetId="13">#REF!</definedName>
    <definedName name="дл_54">#REF!</definedName>
    <definedName name="дл_6" localSheetId="12">#REF!</definedName>
    <definedName name="дл_6" localSheetId="15">#REF!</definedName>
    <definedName name="дл_6" localSheetId="7">#REF!</definedName>
    <definedName name="дл_6" localSheetId="14">#REF!</definedName>
    <definedName name="дл_6" localSheetId="13">#REF!</definedName>
    <definedName name="дл_6">#REF!</definedName>
    <definedName name="дл_7" localSheetId="12">#REF!</definedName>
    <definedName name="дл_7" localSheetId="15">#REF!</definedName>
    <definedName name="дл_7" localSheetId="7">#REF!</definedName>
    <definedName name="дл_7" localSheetId="14">#REF!</definedName>
    <definedName name="дл_7" localSheetId="13">#REF!</definedName>
    <definedName name="дл_7">#REF!</definedName>
    <definedName name="дл_8" localSheetId="12">#REF!</definedName>
    <definedName name="дл_8" localSheetId="15">#REF!</definedName>
    <definedName name="дл_8" localSheetId="7">#REF!</definedName>
    <definedName name="дл_8" localSheetId="14">#REF!</definedName>
    <definedName name="дл_8" localSheetId="13">#REF!</definedName>
    <definedName name="дл_8">#REF!</definedName>
    <definedName name="дл_9" localSheetId="12">#REF!</definedName>
    <definedName name="дл_9" localSheetId="15">#REF!</definedName>
    <definedName name="дл_9" localSheetId="7">#REF!</definedName>
    <definedName name="дл_9" localSheetId="14">#REF!</definedName>
    <definedName name="дл_9" localSheetId="13">#REF!</definedName>
    <definedName name="дл_9">#REF!</definedName>
    <definedName name="Длинна_границы" localSheetId="12">#REF!</definedName>
    <definedName name="Длинна_границы" localSheetId="15">#REF!</definedName>
    <definedName name="Длинна_границы" localSheetId="7">#REF!</definedName>
    <definedName name="Длинна_границы" localSheetId="14">#REF!</definedName>
    <definedName name="Длинна_границы" localSheetId="13">#REF!</definedName>
    <definedName name="Длинна_границы">#REF!</definedName>
    <definedName name="Длинна_границы_1" localSheetId="15">#REF!</definedName>
    <definedName name="Длинна_границы_1" localSheetId="7">#REF!</definedName>
    <definedName name="Длинна_границы_1" localSheetId="14">#REF!</definedName>
    <definedName name="Длинна_границы_1" localSheetId="13">#REF!</definedName>
    <definedName name="Длинна_границы_1">#REF!</definedName>
    <definedName name="Длинна_трассы" localSheetId="12">#REF!</definedName>
    <definedName name="Длинна_трассы" localSheetId="15">#REF!</definedName>
    <definedName name="Длинна_трассы" localSheetId="7">#REF!</definedName>
    <definedName name="Длинна_трассы" localSheetId="14">#REF!</definedName>
    <definedName name="Длинна_трассы" localSheetId="13">#REF!</definedName>
    <definedName name="Длинна_трассы">#REF!</definedName>
    <definedName name="Длинна_трассы_1" localSheetId="15">#REF!</definedName>
    <definedName name="Длинна_трассы_1" localSheetId="7">#REF!</definedName>
    <definedName name="Длинна_трассы_1" localSheetId="14">#REF!</definedName>
    <definedName name="Длинна_трассы_1" localSheetId="13">#REF!</definedName>
    <definedName name="Длинна_трассы_1">#REF!</definedName>
    <definedName name="ДЛО" localSheetId="12">#REF!</definedName>
    <definedName name="ДЛО" localSheetId="15">#REF!</definedName>
    <definedName name="ДЛО" localSheetId="7">#REF!</definedName>
    <definedName name="ДЛО" localSheetId="14">#REF!</definedName>
    <definedName name="ДЛО" localSheetId="13">#REF!</definedName>
    <definedName name="ДЛО">#REF!</definedName>
    <definedName name="доп" localSheetId="12" hidden="1">{#N/A,#N/A,TRUE,"Смета на пасс. обор. №1"}</definedName>
    <definedName name="доп" localSheetId="15" hidden="1">{#N/A,#N/A,TRUE,"Смета на пасс. обор. №1"}</definedName>
    <definedName name="доп" localSheetId="7" hidden="1">{#N/A,#N/A,TRUE,"Смета на пасс. обор. №1"}</definedName>
    <definedName name="доп" localSheetId="14" hidden="1">{#N/A,#N/A,TRUE,"Смета на пасс. обор. №1"}</definedName>
    <definedName name="доп" localSheetId="0" hidden="1">{#N/A,#N/A,TRUE,"Смета на пасс. обор. №1"}</definedName>
    <definedName name="доп" localSheetId="13" hidden="1">{#N/A,#N/A,TRUE,"Смета на пасс. обор. №1"}</definedName>
    <definedName name="доп" hidden="1">{#N/A,#N/A,TRUE,"Смета на пасс. обор. №1"}</definedName>
    <definedName name="доп_1" localSheetId="12" hidden="1">{#N/A,#N/A,TRUE,"Смета на пасс. обор. №1"}</definedName>
    <definedName name="доп_1" localSheetId="15" hidden="1">{#N/A,#N/A,TRUE,"Смета на пасс. обор. №1"}</definedName>
    <definedName name="доп_1" localSheetId="7" hidden="1">{#N/A,#N/A,TRUE,"Смета на пасс. обор. №1"}</definedName>
    <definedName name="доп_1" localSheetId="14" hidden="1">{#N/A,#N/A,TRUE,"Смета на пасс. обор. №1"}</definedName>
    <definedName name="доп_1" localSheetId="0" hidden="1">{#N/A,#N/A,TRUE,"Смета на пасс. обор. №1"}</definedName>
    <definedName name="доп_1" localSheetId="13" hidden="1">{#N/A,#N/A,TRUE,"Смета на пасс. обор. №1"}</definedName>
    <definedName name="доп_1" hidden="1">{#N/A,#N/A,TRUE,"Смета на пасс. обор. №1"}</definedName>
    <definedName name="дп" localSheetId="12">#REF!</definedName>
    <definedName name="дп" localSheetId="15">#REF!</definedName>
    <definedName name="дп" localSheetId="7">#REF!</definedName>
    <definedName name="дп" localSheetId="14">#REF!</definedName>
    <definedName name="дп" localSheetId="13">#REF!</definedName>
    <definedName name="дп">#REF!</definedName>
    <definedName name="ДСК" localSheetId="11">[41]топография!#REF!</definedName>
    <definedName name="ДСК" localSheetId="12">[21]топография!#REF!</definedName>
    <definedName name="ДСК" localSheetId="15">[21]топография!#REF!</definedName>
    <definedName name="ДСК" localSheetId="7">[21]топография!#REF!</definedName>
    <definedName name="ДСК" localSheetId="14">[5]топография!#REF!</definedName>
    <definedName name="ДСК" localSheetId="13">[5]топография!#REF!</definedName>
    <definedName name="ДСК">[6]топография!#REF!</definedName>
    <definedName name="ДСК_1" localSheetId="15">[21]топография!#REF!</definedName>
    <definedName name="ДСК_1" localSheetId="7">[4]топография!#REF!</definedName>
    <definedName name="ДСК_1" localSheetId="14">[5]топография!#REF!</definedName>
    <definedName name="ДСК_1" localSheetId="13">[5]топография!#REF!</definedName>
    <definedName name="ДСК_1">[6]топография!#REF!</definedName>
    <definedName name="дэ" localSheetId="12">#REF!</definedName>
    <definedName name="дэ" localSheetId="15">#REF!</definedName>
    <definedName name="дэ" localSheetId="7">#REF!</definedName>
    <definedName name="дэ" localSheetId="14">#REF!</definedName>
    <definedName name="дэ" localSheetId="13">#REF!</definedName>
    <definedName name="дэ">#REF!</definedName>
    <definedName name="ен" localSheetId="12" hidden="1">{#N/A,#N/A,TRUE,"Смета на пасс. обор. №1"}</definedName>
    <definedName name="ен" localSheetId="15" hidden="1">{#N/A,#N/A,TRUE,"Смета на пасс. обор. №1"}</definedName>
    <definedName name="ен" localSheetId="7" hidden="1">{#N/A,#N/A,TRUE,"Смета на пасс. обор. №1"}</definedName>
    <definedName name="ен" localSheetId="14" hidden="1">{#N/A,#N/A,TRUE,"Смета на пасс. обор. №1"}</definedName>
    <definedName name="ен" localSheetId="0" hidden="1">{#N/A,#N/A,TRUE,"Смета на пасс. обор. №1"}</definedName>
    <definedName name="ен" localSheetId="13" hidden="1">{#N/A,#N/A,TRUE,"Смета на пасс. обор. №1"}</definedName>
    <definedName name="ен" hidden="1">{#N/A,#N/A,TRUE,"Смета на пасс. обор. №1"}</definedName>
    <definedName name="ен_1" localSheetId="12" hidden="1">{#N/A,#N/A,TRUE,"Смета на пасс. обор. №1"}</definedName>
    <definedName name="ен_1" localSheetId="15" hidden="1">{#N/A,#N/A,TRUE,"Смета на пасс. обор. №1"}</definedName>
    <definedName name="ен_1" localSheetId="7" hidden="1">{#N/A,#N/A,TRUE,"Смета на пасс. обор. №1"}</definedName>
    <definedName name="ен_1" localSheetId="14" hidden="1">{#N/A,#N/A,TRUE,"Смета на пасс. обор. №1"}</definedName>
    <definedName name="ен_1" localSheetId="0" hidden="1">{#N/A,#N/A,TRUE,"Смета на пасс. обор. №1"}</definedName>
    <definedName name="ен_1" localSheetId="13" hidden="1">{#N/A,#N/A,TRUE,"Смета на пасс. обор. №1"}</definedName>
    <definedName name="ен_1" hidden="1">{#N/A,#N/A,TRUE,"Смета на пасс. обор. №1"}</definedName>
    <definedName name="жж">[19]Вспомогательный!$D$80</definedName>
    <definedName name="жж_1" localSheetId="12" hidden="1">{#N/A,#N/A,TRUE,"Смета на пасс. обор. №1"}</definedName>
    <definedName name="жж_1" localSheetId="15" hidden="1">{#N/A,#N/A,TRUE,"Смета на пасс. обор. №1"}</definedName>
    <definedName name="жж_1" localSheetId="7" hidden="1">{#N/A,#N/A,TRUE,"Смета на пасс. обор. №1"}</definedName>
    <definedName name="жж_1" localSheetId="14" hidden="1">{#N/A,#N/A,TRUE,"Смета на пасс. обор. №1"}</definedName>
    <definedName name="жж_1" localSheetId="0" hidden="1">{#N/A,#N/A,TRUE,"Смета на пасс. обор. №1"}</definedName>
    <definedName name="жж_1" localSheetId="13" hidden="1">{#N/A,#N/A,TRUE,"Смета на пасс. обор. №1"}</definedName>
    <definedName name="жж_1" hidden="1">{#N/A,#N/A,TRUE,"Смета на пасс. обор. №1"}</definedName>
    <definedName name="жжж" localSheetId="12">#REF!</definedName>
    <definedName name="жжж" localSheetId="15">#REF!</definedName>
    <definedName name="жжж" localSheetId="7">#REF!</definedName>
    <definedName name="жжж" localSheetId="14">#REF!</definedName>
    <definedName name="жжж" localSheetId="13">#REF!</definedName>
    <definedName name="жжж">#REF!</definedName>
    <definedName name="жл" localSheetId="12">#REF!</definedName>
    <definedName name="жл" localSheetId="15">#REF!</definedName>
    <definedName name="жл" localSheetId="7">#REF!</definedName>
    <definedName name="жл" localSheetId="14">#REF!</definedName>
    <definedName name="жл" localSheetId="13">#REF!</definedName>
    <definedName name="жл">#REF!</definedName>
    <definedName name="жпф" localSheetId="12">#REF!</definedName>
    <definedName name="жпф" localSheetId="15">#REF!</definedName>
    <definedName name="жпф" localSheetId="7">#REF!</definedName>
    <definedName name="жпф" localSheetId="14">#REF!</definedName>
    <definedName name="жпф" localSheetId="13">#REF!</definedName>
    <definedName name="жпф">#REF!</definedName>
    <definedName name="жю" localSheetId="12" hidden="1">{#N/A,#N/A,TRUE,"Смета на пасс. обор. №1"}</definedName>
    <definedName name="жю" localSheetId="15" hidden="1">{#N/A,#N/A,TRUE,"Смета на пасс. обор. №1"}</definedName>
    <definedName name="жю" localSheetId="7" hidden="1">{#N/A,#N/A,TRUE,"Смета на пасс. обор. №1"}</definedName>
    <definedName name="жю" localSheetId="14" hidden="1">{#N/A,#N/A,TRUE,"Смета на пасс. обор. №1"}</definedName>
    <definedName name="жю" localSheetId="0" hidden="1">{#N/A,#N/A,TRUE,"Смета на пасс. обор. №1"}</definedName>
    <definedName name="жю" localSheetId="13" hidden="1">{#N/A,#N/A,TRUE,"Смета на пасс. обор. №1"}</definedName>
    <definedName name="жю" hidden="1">{#N/A,#N/A,TRUE,"Смета на пасс. обор. №1"}</definedName>
    <definedName name="жю_1" localSheetId="12" hidden="1">{#N/A,#N/A,TRUE,"Смета на пасс. обор. №1"}</definedName>
    <definedName name="жю_1" localSheetId="15" hidden="1">{#N/A,#N/A,TRUE,"Смета на пасс. обор. №1"}</definedName>
    <definedName name="жю_1" localSheetId="7" hidden="1">{#N/A,#N/A,TRUE,"Смета на пасс. обор. №1"}</definedName>
    <definedName name="жю_1" localSheetId="14" hidden="1">{#N/A,#N/A,TRUE,"Смета на пасс. обор. №1"}</definedName>
    <definedName name="жю_1" localSheetId="0" hidden="1">{#N/A,#N/A,TRUE,"Смета на пасс. обор. №1"}</definedName>
    <definedName name="жю_1" localSheetId="13" hidden="1">{#N/A,#N/A,TRUE,"Смета на пасс. обор. №1"}</definedName>
    <definedName name="жю_1" hidden="1">{#N/A,#N/A,TRUE,"Смета на пасс. обор. №1"}</definedName>
    <definedName name="_xlnm.Print_Titles" localSheetId="16">ПД!$18:$18</definedName>
    <definedName name="_xlnm.Print_Titles" localSheetId="0">'Удельные показатели'!$10:$10</definedName>
    <definedName name="_xlnm.Print_Titles" localSheetId="13">'Экология '!$12:$12</definedName>
    <definedName name="ЗаказДолжность">[42]ОбмОбслЗемОд!$B$67</definedName>
    <definedName name="ЗаказИмя">[42]ОбмОбслЗемОд!$C$69</definedName>
    <definedName name="Заказчик" localSheetId="12">#REF!</definedName>
    <definedName name="Заказчик" localSheetId="15">#REF!</definedName>
    <definedName name="Заказчик" localSheetId="7">#REF!</definedName>
    <definedName name="Заказчик" localSheetId="14">#REF!</definedName>
    <definedName name="Заказчик" localSheetId="13">#REF!</definedName>
    <definedName name="Заказчик">#REF!</definedName>
    <definedName name="Заказчик_1" localSheetId="15">#REF!</definedName>
    <definedName name="Заказчик_1" localSheetId="7">#REF!</definedName>
    <definedName name="Заказчик_1" localSheetId="14">#REF!</definedName>
    <definedName name="Заказчик_1" localSheetId="13">#REF!</definedName>
    <definedName name="Заказчик_1">#REF!</definedName>
    <definedName name="Зимнее_удорожание">[22]Коэфф!$B$1</definedName>
    <definedName name="зол" localSheetId="12">#REF!</definedName>
    <definedName name="зол" localSheetId="15">#REF!</definedName>
    <definedName name="зол" localSheetId="7">#REF!</definedName>
    <definedName name="зол" localSheetId="14">#REF!</definedName>
    <definedName name="зол" localSheetId="13">#REF!</definedName>
    <definedName name="зол">#REF!</definedName>
    <definedName name="зол_1" localSheetId="12">#REF!</definedName>
    <definedName name="зол_1" localSheetId="15">#REF!</definedName>
    <definedName name="зол_1" localSheetId="7">#REF!</definedName>
    <definedName name="зол_1" localSheetId="14">#REF!</definedName>
    <definedName name="зол_1" localSheetId="13">#REF!</definedName>
    <definedName name="зол_1">#REF!</definedName>
    <definedName name="зол_10" localSheetId="12">#REF!</definedName>
    <definedName name="зол_10" localSheetId="15">#REF!</definedName>
    <definedName name="зол_10" localSheetId="7">#REF!</definedName>
    <definedName name="зол_10" localSheetId="14">#REF!</definedName>
    <definedName name="зол_10" localSheetId="13">#REF!</definedName>
    <definedName name="зол_10">#REF!</definedName>
    <definedName name="зол_11" localSheetId="12">#REF!</definedName>
    <definedName name="зол_11" localSheetId="15">#REF!</definedName>
    <definedName name="зол_11" localSheetId="7">#REF!</definedName>
    <definedName name="зол_11" localSheetId="14">#REF!</definedName>
    <definedName name="зол_11" localSheetId="13">#REF!</definedName>
    <definedName name="зол_11">#REF!</definedName>
    <definedName name="зол_12" localSheetId="12">#REF!</definedName>
    <definedName name="зол_12" localSheetId="15">#REF!</definedName>
    <definedName name="зол_12" localSheetId="7">#REF!</definedName>
    <definedName name="зол_12" localSheetId="14">#REF!</definedName>
    <definedName name="зол_12" localSheetId="13">#REF!</definedName>
    <definedName name="зол_12">#REF!</definedName>
    <definedName name="зол_13" localSheetId="12">#REF!</definedName>
    <definedName name="зол_13" localSheetId="15">#REF!</definedName>
    <definedName name="зол_13" localSheetId="7">#REF!</definedName>
    <definedName name="зол_13" localSheetId="14">#REF!</definedName>
    <definedName name="зол_13" localSheetId="13">#REF!</definedName>
    <definedName name="зол_13">#REF!</definedName>
    <definedName name="зол_14" localSheetId="12">#REF!</definedName>
    <definedName name="зол_14" localSheetId="15">#REF!</definedName>
    <definedName name="зол_14" localSheetId="7">#REF!</definedName>
    <definedName name="зол_14" localSheetId="14">#REF!</definedName>
    <definedName name="зол_14" localSheetId="13">#REF!</definedName>
    <definedName name="зол_14">#REF!</definedName>
    <definedName name="зол_15" localSheetId="12">#REF!</definedName>
    <definedName name="зол_15" localSheetId="15">#REF!</definedName>
    <definedName name="зол_15" localSheetId="7">#REF!</definedName>
    <definedName name="зол_15" localSheetId="14">#REF!</definedName>
    <definedName name="зол_15" localSheetId="13">#REF!</definedName>
    <definedName name="зол_15">#REF!</definedName>
    <definedName name="зол_16" localSheetId="12">#REF!</definedName>
    <definedName name="зол_16" localSheetId="15">#REF!</definedName>
    <definedName name="зол_16" localSheetId="7">#REF!</definedName>
    <definedName name="зол_16" localSheetId="14">#REF!</definedName>
    <definedName name="зол_16" localSheetId="13">#REF!</definedName>
    <definedName name="зол_16">#REF!</definedName>
    <definedName name="зол_17" localSheetId="12">#REF!</definedName>
    <definedName name="зол_17" localSheetId="15">#REF!</definedName>
    <definedName name="зол_17" localSheetId="7">#REF!</definedName>
    <definedName name="зол_17" localSheetId="14">#REF!</definedName>
    <definedName name="зол_17" localSheetId="13">#REF!</definedName>
    <definedName name="зол_17">#REF!</definedName>
    <definedName name="зол_18" localSheetId="12">#REF!</definedName>
    <definedName name="зол_18" localSheetId="15">#REF!</definedName>
    <definedName name="зол_18" localSheetId="7">#REF!</definedName>
    <definedName name="зол_18" localSheetId="14">#REF!</definedName>
    <definedName name="зол_18" localSheetId="13">#REF!</definedName>
    <definedName name="зол_18">#REF!</definedName>
    <definedName name="зол_19" localSheetId="12">#REF!</definedName>
    <definedName name="зол_19" localSheetId="15">#REF!</definedName>
    <definedName name="зол_19" localSheetId="7">#REF!</definedName>
    <definedName name="зол_19" localSheetId="14">#REF!</definedName>
    <definedName name="зол_19" localSheetId="13">#REF!</definedName>
    <definedName name="зол_19">#REF!</definedName>
    <definedName name="зол_2" localSheetId="12">#REF!</definedName>
    <definedName name="зол_2" localSheetId="15">#REF!</definedName>
    <definedName name="зол_2" localSheetId="7">#REF!</definedName>
    <definedName name="зол_2" localSheetId="14">#REF!</definedName>
    <definedName name="зол_2" localSheetId="13">#REF!</definedName>
    <definedName name="зол_2">#REF!</definedName>
    <definedName name="зол_20" localSheetId="12">#REF!</definedName>
    <definedName name="зол_20" localSheetId="15">#REF!</definedName>
    <definedName name="зол_20" localSheetId="7">#REF!</definedName>
    <definedName name="зол_20" localSheetId="14">#REF!</definedName>
    <definedName name="зол_20" localSheetId="13">#REF!</definedName>
    <definedName name="зол_20">#REF!</definedName>
    <definedName name="зол_21" localSheetId="12">#REF!</definedName>
    <definedName name="зол_21" localSheetId="15">#REF!</definedName>
    <definedName name="зол_21" localSheetId="7">#REF!</definedName>
    <definedName name="зол_21" localSheetId="14">#REF!</definedName>
    <definedName name="зол_21" localSheetId="13">#REF!</definedName>
    <definedName name="зол_21">#REF!</definedName>
    <definedName name="зол_49" localSheetId="12">#REF!</definedName>
    <definedName name="зол_49" localSheetId="15">#REF!</definedName>
    <definedName name="зол_49" localSheetId="7">#REF!</definedName>
    <definedName name="зол_49" localSheetId="14">#REF!</definedName>
    <definedName name="зол_49" localSheetId="13">#REF!</definedName>
    <definedName name="зол_49">#REF!</definedName>
    <definedName name="зол_50" localSheetId="12">#REF!</definedName>
    <definedName name="зол_50" localSheetId="15">#REF!</definedName>
    <definedName name="зол_50" localSheetId="7">#REF!</definedName>
    <definedName name="зол_50" localSheetId="14">#REF!</definedName>
    <definedName name="зол_50" localSheetId="13">#REF!</definedName>
    <definedName name="зол_50">#REF!</definedName>
    <definedName name="зол_51" localSheetId="12">#REF!</definedName>
    <definedName name="зол_51" localSheetId="15">#REF!</definedName>
    <definedName name="зол_51" localSheetId="7">#REF!</definedName>
    <definedName name="зол_51" localSheetId="14">#REF!</definedName>
    <definedName name="зол_51" localSheetId="13">#REF!</definedName>
    <definedName name="зол_51">#REF!</definedName>
    <definedName name="зол_52" localSheetId="12">#REF!</definedName>
    <definedName name="зол_52" localSheetId="15">#REF!</definedName>
    <definedName name="зол_52" localSheetId="7">#REF!</definedName>
    <definedName name="зол_52" localSheetId="14">#REF!</definedName>
    <definedName name="зол_52" localSheetId="13">#REF!</definedName>
    <definedName name="зол_52">#REF!</definedName>
    <definedName name="зол_53" localSheetId="12">#REF!</definedName>
    <definedName name="зол_53" localSheetId="15">#REF!</definedName>
    <definedName name="зол_53" localSheetId="7">#REF!</definedName>
    <definedName name="зол_53" localSheetId="14">#REF!</definedName>
    <definedName name="зол_53" localSheetId="13">#REF!</definedName>
    <definedName name="зол_53">#REF!</definedName>
    <definedName name="зол_54" localSheetId="12">#REF!</definedName>
    <definedName name="зол_54" localSheetId="15">#REF!</definedName>
    <definedName name="зол_54" localSheetId="7">#REF!</definedName>
    <definedName name="зол_54" localSheetId="14">#REF!</definedName>
    <definedName name="зол_54" localSheetId="13">#REF!</definedName>
    <definedName name="зол_54">#REF!</definedName>
    <definedName name="зол_6" localSheetId="12">#REF!</definedName>
    <definedName name="зол_6" localSheetId="15">#REF!</definedName>
    <definedName name="зол_6" localSheetId="7">#REF!</definedName>
    <definedName name="зол_6" localSheetId="14">#REF!</definedName>
    <definedName name="зол_6" localSheetId="13">#REF!</definedName>
    <definedName name="зол_6">#REF!</definedName>
    <definedName name="зол_7" localSheetId="12">#REF!</definedName>
    <definedName name="зол_7" localSheetId="15">#REF!</definedName>
    <definedName name="зол_7" localSheetId="7">#REF!</definedName>
    <definedName name="зол_7" localSheetId="14">#REF!</definedName>
    <definedName name="зол_7" localSheetId="13">#REF!</definedName>
    <definedName name="зол_7">#REF!</definedName>
    <definedName name="зол_8" localSheetId="12">#REF!</definedName>
    <definedName name="зол_8" localSheetId="15">#REF!</definedName>
    <definedName name="зол_8" localSheetId="7">#REF!</definedName>
    <definedName name="зол_8" localSheetId="14">#REF!</definedName>
    <definedName name="зол_8" localSheetId="13">#REF!</definedName>
    <definedName name="зол_8">#REF!</definedName>
    <definedName name="зол_9" localSheetId="12">#REF!</definedName>
    <definedName name="зол_9" localSheetId="15">#REF!</definedName>
    <definedName name="зол_9" localSheetId="7">#REF!</definedName>
    <definedName name="зол_9" localSheetId="14">#REF!</definedName>
    <definedName name="зол_9" localSheetId="13">#REF!</definedName>
    <definedName name="зол_9">#REF!</definedName>
    <definedName name="зщ" localSheetId="12" hidden="1">{#N/A,#N/A,TRUE,"Смета на пасс. обор. №1"}</definedName>
    <definedName name="зщ" localSheetId="15" hidden="1">{#N/A,#N/A,TRUE,"Смета на пасс. обор. №1"}</definedName>
    <definedName name="зщ" localSheetId="7" hidden="1">{#N/A,#N/A,TRUE,"Смета на пасс. обор. №1"}</definedName>
    <definedName name="зщ" localSheetId="14" hidden="1">{#N/A,#N/A,TRUE,"Смета на пасс. обор. №1"}</definedName>
    <definedName name="зщ" localSheetId="0" hidden="1">{#N/A,#N/A,TRUE,"Смета на пасс. обор. №1"}</definedName>
    <definedName name="зщ" localSheetId="13" hidden="1">{#N/A,#N/A,TRUE,"Смета на пасс. обор. №1"}</definedName>
    <definedName name="зщ" hidden="1">{#N/A,#N/A,TRUE,"Смета на пасс. обор. №1"}</definedName>
    <definedName name="зщ_1" localSheetId="12" hidden="1">{#N/A,#N/A,TRUE,"Смета на пасс. обор. №1"}</definedName>
    <definedName name="зщ_1" localSheetId="15" hidden="1">{#N/A,#N/A,TRUE,"Смета на пасс. обор. №1"}</definedName>
    <definedName name="зщ_1" localSheetId="7" hidden="1">{#N/A,#N/A,TRUE,"Смета на пасс. обор. №1"}</definedName>
    <definedName name="зщ_1" localSheetId="14" hidden="1">{#N/A,#N/A,TRUE,"Смета на пасс. обор. №1"}</definedName>
    <definedName name="зщ_1" localSheetId="0" hidden="1">{#N/A,#N/A,TRUE,"Смета на пасс. обор. №1"}</definedName>
    <definedName name="зщ_1" localSheetId="13" hidden="1">{#N/A,#N/A,TRUE,"Смета на пасс. обор. №1"}</definedName>
    <definedName name="зщ_1" hidden="1">{#N/A,#N/A,TRUE,"Смета на пасс. обор. №1"}</definedName>
    <definedName name="изыск" localSheetId="15">#REF!</definedName>
    <definedName name="изыск" localSheetId="7">#REF!</definedName>
    <definedName name="изыск" localSheetId="14">#REF!</definedName>
    <definedName name="изыск" localSheetId="13">#REF!</definedName>
    <definedName name="изыск">#REF!</definedName>
    <definedName name="изыск_1" localSheetId="15">#REF!</definedName>
    <definedName name="изыск_1" localSheetId="7">#REF!</definedName>
    <definedName name="изыск_1" localSheetId="14">#REF!</definedName>
    <definedName name="изыск_1" localSheetId="13">#REF!</definedName>
    <definedName name="изыск_1">#REF!</definedName>
    <definedName name="ии" localSheetId="12">#REF!</definedName>
    <definedName name="ии" localSheetId="15">#REF!</definedName>
    <definedName name="ии" localSheetId="7">#REF!</definedName>
    <definedName name="ии" localSheetId="14">#REF!</definedName>
    <definedName name="ии" localSheetId="13">#REF!</definedName>
    <definedName name="ии">#REF!</definedName>
    <definedName name="ик" localSheetId="12">#REF!</definedName>
    <definedName name="ик" localSheetId="15">#REF!</definedName>
    <definedName name="ик" localSheetId="7">#REF!</definedName>
    <definedName name="ик" localSheetId="14">#REF!</definedName>
    <definedName name="ик" localSheetId="13">#REF!</definedName>
    <definedName name="ик">#REF!</definedName>
    <definedName name="Индекс" localSheetId="15">'[43]Расч(подряд)'!#REF!</definedName>
    <definedName name="Индекс" localSheetId="7">'[43]Расч(подряд)'!#REF!</definedName>
    <definedName name="Индекс" localSheetId="14">'[43]Расч(подряд)'!#REF!</definedName>
    <definedName name="Индекс" localSheetId="13">'[43]Расч(подряд)'!#REF!</definedName>
    <definedName name="Индекс">'[43]Расч(подряд)'!#REF!</definedName>
    <definedName name="индекс_0" localSheetId="15">#REF!</definedName>
    <definedName name="индекс_0" localSheetId="7">#REF!</definedName>
    <definedName name="индекс_0" localSheetId="14">#REF!</definedName>
    <definedName name="индекс_0" localSheetId="13">#REF!</definedName>
    <definedName name="индекс_0">#REF!</definedName>
    <definedName name="Индекс_1" localSheetId="15">#REF!</definedName>
    <definedName name="Индекс_1" localSheetId="7">#REF!</definedName>
    <definedName name="Индекс_1" localSheetId="14">#REF!</definedName>
    <definedName name="Индекс_1" localSheetId="13">#REF!</definedName>
    <definedName name="Индекс_1">#REF!</definedName>
    <definedName name="индекс_100" localSheetId="15">#REF!</definedName>
    <definedName name="индекс_100" localSheetId="7">#REF!</definedName>
    <definedName name="индекс_100" localSheetId="14">#REF!</definedName>
    <definedName name="индекс_100" localSheetId="13">#REF!</definedName>
    <definedName name="индекс_100">#REF!</definedName>
    <definedName name="индекс_101" localSheetId="15">#REF!</definedName>
    <definedName name="индекс_101" localSheetId="7">#REF!</definedName>
    <definedName name="индекс_101" localSheetId="14">#REF!</definedName>
    <definedName name="индекс_101" localSheetId="13">#REF!</definedName>
    <definedName name="индекс_101">#REF!</definedName>
    <definedName name="индекс_102" localSheetId="15">#REF!</definedName>
    <definedName name="индекс_102" localSheetId="7">#REF!</definedName>
    <definedName name="индекс_102" localSheetId="14">#REF!</definedName>
    <definedName name="индекс_102" localSheetId="13">#REF!</definedName>
    <definedName name="индекс_102">#REF!</definedName>
    <definedName name="индекс_103" localSheetId="15">#REF!</definedName>
    <definedName name="индекс_103" localSheetId="7">#REF!</definedName>
    <definedName name="индекс_103" localSheetId="14">#REF!</definedName>
    <definedName name="индекс_103" localSheetId="13">#REF!</definedName>
    <definedName name="индекс_103">#REF!</definedName>
    <definedName name="индекс_104" localSheetId="15">#REF!</definedName>
    <definedName name="индекс_104" localSheetId="7">#REF!</definedName>
    <definedName name="индекс_104" localSheetId="14">#REF!</definedName>
    <definedName name="индекс_104" localSheetId="13">#REF!</definedName>
    <definedName name="индекс_104">#REF!</definedName>
    <definedName name="индекс_105" localSheetId="15">#REF!</definedName>
    <definedName name="индекс_105" localSheetId="7">#REF!</definedName>
    <definedName name="индекс_105" localSheetId="14">#REF!</definedName>
    <definedName name="индекс_105" localSheetId="13">#REF!</definedName>
    <definedName name="индекс_105">#REF!</definedName>
    <definedName name="индекс_105032654" localSheetId="15">#REF!</definedName>
    <definedName name="индекс_105032654" localSheetId="7">#REF!</definedName>
    <definedName name="индекс_105032654" localSheetId="14">#REF!</definedName>
    <definedName name="индекс_105032654" localSheetId="13">#REF!</definedName>
    <definedName name="индекс_105032654">#REF!</definedName>
    <definedName name="индекс_999" localSheetId="15">#REF!</definedName>
    <definedName name="индекс_999" localSheetId="7">#REF!</definedName>
    <definedName name="индекс_999" localSheetId="14">#REF!</definedName>
    <definedName name="индекс_999" localSheetId="13">#REF!</definedName>
    <definedName name="индекс_999">#REF!</definedName>
    <definedName name="индекс_С3" localSheetId="15">#REF!</definedName>
    <definedName name="индекс_С3" localSheetId="7">#REF!</definedName>
    <definedName name="индекс_С3" localSheetId="14">#REF!</definedName>
    <definedName name="индекс_С3" localSheetId="13">#REF!</definedName>
    <definedName name="индекс_С3">#REF!</definedName>
    <definedName name="Индекс1" localSheetId="15">'[43]Расч(подряд)'!#REF!</definedName>
    <definedName name="Индекс1" localSheetId="7">'[43]Расч(подряд)'!#REF!</definedName>
    <definedName name="Индекс1" localSheetId="14">'[43]Расч(подряд)'!#REF!</definedName>
    <definedName name="Индекс1" localSheetId="13">'[43]Расч(подряд)'!#REF!</definedName>
    <definedName name="Индекс1">'[43]Расч(подряд)'!#REF!</definedName>
    <definedName name="Индекс2" localSheetId="15">'[43]Расч(подряд)'!#REF!</definedName>
    <definedName name="Индекс2" localSheetId="7">'[43]Расч(подряд)'!#REF!</definedName>
    <definedName name="Индекс2" localSheetId="14">'[43]Расч(подряд)'!#REF!</definedName>
    <definedName name="Индекс2" localSheetId="13">'[43]Расч(подряд)'!#REF!</definedName>
    <definedName name="Индекс2">'[43]Расч(подряд)'!#REF!</definedName>
    <definedName name="ИндексА" localSheetId="15">#REF!</definedName>
    <definedName name="ИндексА" localSheetId="7">#REF!</definedName>
    <definedName name="ИндексА" localSheetId="14">#REF!</definedName>
    <definedName name="ИндексА" localSheetId="13">#REF!</definedName>
    <definedName name="ИндексА">#REF!</definedName>
    <definedName name="инж" localSheetId="15">#REF!</definedName>
    <definedName name="инж" localSheetId="7">#REF!</definedName>
    <definedName name="инж" localSheetId="14">#REF!</definedName>
    <definedName name="инж" localSheetId="13">#REF!</definedName>
    <definedName name="инж">#REF!</definedName>
    <definedName name="инж_1" localSheetId="15">#REF!</definedName>
    <definedName name="инж_1" localSheetId="7">#REF!</definedName>
    <definedName name="инж_1" localSheetId="14">#REF!</definedName>
    <definedName name="инж_1" localSheetId="13">#REF!</definedName>
    <definedName name="инж_1">#REF!</definedName>
    <definedName name="инфл" localSheetId="12">#REF!</definedName>
    <definedName name="инфл" localSheetId="15">#REF!</definedName>
    <definedName name="инфл" localSheetId="7">#REF!</definedName>
    <definedName name="инфл" localSheetId="14">#REF!</definedName>
    <definedName name="инфл" localSheetId="13">#REF!</definedName>
    <definedName name="инфл">#REF!</definedName>
    <definedName name="ип" localSheetId="12">#REF!</definedName>
    <definedName name="ип" localSheetId="15">#REF!</definedName>
    <definedName name="ип" localSheetId="7">#REF!</definedName>
    <definedName name="ип" localSheetId="14">#REF!</definedName>
    <definedName name="ип" localSheetId="13">#REF!</definedName>
    <definedName name="ип">#REF!</definedName>
    <definedName name="ИПусто" localSheetId="12">#REF!</definedName>
    <definedName name="ИПусто" localSheetId="15">#REF!</definedName>
    <definedName name="ИПусто" localSheetId="7">#REF!</definedName>
    <definedName name="ИПусто" localSheetId="14">#REF!</definedName>
    <definedName name="ИПусто" localSheetId="13">#REF!</definedName>
    <definedName name="ИПусто">#REF!</definedName>
    <definedName name="ИПусто_1" localSheetId="15">#REF!</definedName>
    <definedName name="ИПусто_1" localSheetId="7">#REF!</definedName>
    <definedName name="ИПусто_1" localSheetId="14">#REF!</definedName>
    <definedName name="ИПусто_1" localSheetId="13">#REF!</definedName>
    <definedName name="ИПусто_1">#REF!</definedName>
    <definedName name="ит" localSheetId="12">#REF!</definedName>
    <definedName name="ит" localSheetId="15">#REF!</definedName>
    <definedName name="ит" localSheetId="7">#REF!</definedName>
    <definedName name="ит" localSheetId="14">#REF!</definedName>
    <definedName name="ит" localSheetId="13">#REF!</definedName>
    <definedName name="ит">#REF!</definedName>
    <definedName name="итого" localSheetId="15">#REF!</definedName>
    <definedName name="итого" localSheetId="7">#REF!</definedName>
    <definedName name="итого" localSheetId="14">#REF!</definedName>
    <definedName name="итого" localSheetId="13">#REF!</definedName>
    <definedName name="итого">#REF!</definedName>
    <definedName name="итого_Куст" localSheetId="15">#REF!</definedName>
    <definedName name="итого_Куст" localSheetId="7">#REF!</definedName>
    <definedName name="итого_Куст" localSheetId="14">#REF!</definedName>
    <definedName name="итого_Куст" localSheetId="13">#REF!</definedName>
    <definedName name="итого_Куст">#REF!</definedName>
    <definedName name="итого_Куст_П" localSheetId="15">#REF!</definedName>
    <definedName name="итого_Куст_П" localSheetId="7">#REF!</definedName>
    <definedName name="итого_Куст_П" localSheetId="14">#REF!</definedName>
    <definedName name="итого_Куст_П" localSheetId="13">#REF!</definedName>
    <definedName name="итого_Куст_П">#REF!</definedName>
    <definedName name="ить" localSheetId="12">#REF!</definedName>
    <definedName name="ить" localSheetId="15">#REF!</definedName>
    <definedName name="ить" localSheetId="7">#REF!</definedName>
    <definedName name="ить" localSheetId="14">#REF!</definedName>
    <definedName name="ить" localSheetId="13">#REF!</definedName>
    <definedName name="ить">#REF!</definedName>
    <definedName name="йцйу3йк" localSheetId="12">#REF!</definedName>
    <definedName name="йцйу3йк" localSheetId="15">#REF!</definedName>
    <definedName name="йцйу3йк" localSheetId="7">#REF!</definedName>
    <definedName name="йцйу3йк" localSheetId="14">#REF!</definedName>
    <definedName name="йцйу3йк" localSheetId="13">#REF!</definedName>
    <definedName name="йцйу3йк">#REF!</definedName>
    <definedName name="йцйц">NA()</definedName>
    <definedName name="йцу" localSheetId="12">#REF!</definedName>
    <definedName name="йцу" localSheetId="15">#REF!</definedName>
    <definedName name="йцу" localSheetId="7">#REF!</definedName>
    <definedName name="йцу" localSheetId="14">#REF!</definedName>
    <definedName name="йцу" localSheetId="13">#REF!</definedName>
    <definedName name="йцу">#REF!</definedName>
    <definedName name="к" localSheetId="12">#REF!</definedName>
    <definedName name="к" localSheetId="15">#REF!</definedName>
    <definedName name="к" localSheetId="7">#REF!</definedName>
    <definedName name="к" localSheetId="14">#REF!</definedName>
    <definedName name="к" localSheetId="13">#REF!</definedName>
    <definedName name="к">#REF!</definedName>
    <definedName name="к_1" localSheetId="12" hidden="1">{#N/A,#N/A,TRUE,"Смета на пасс. обор. №1"}</definedName>
    <definedName name="к_1" localSheetId="15" hidden="1">{#N/A,#N/A,TRUE,"Смета на пасс. обор. №1"}</definedName>
    <definedName name="к_1" localSheetId="7" hidden="1">{#N/A,#N/A,TRUE,"Смета на пасс. обор. №1"}</definedName>
    <definedName name="к_1" localSheetId="14" hidden="1">{#N/A,#N/A,TRUE,"Смета на пасс. обор. №1"}</definedName>
    <definedName name="к_1" localSheetId="0" hidden="1">{#N/A,#N/A,TRUE,"Смета на пасс. обор. №1"}</definedName>
    <definedName name="к_1" localSheetId="13" hidden="1">{#N/A,#N/A,TRUE,"Смета на пасс. обор. №1"}</definedName>
    <definedName name="к_1" hidden="1">{#N/A,#N/A,TRUE,"Смета на пасс. обор. №1"}</definedName>
    <definedName name="к1" localSheetId="12">#REF!</definedName>
    <definedName name="к1" localSheetId="15">#REF!</definedName>
    <definedName name="к1" localSheetId="7">#REF!</definedName>
    <definedName name="к1" localSheetId="14">#REF!</definedName>
    <definedName name="к1" localSheetId="13">#REF!</definedName>
    <definedName name="к1">#REF!</definedName>
    <definedName name="к10" localSheetId="12">#REF!</definedName>
    <definedName name="к10" localSheetId="15">#REF!</definedName>
    <definedName name="к10" localSheetId="7">#REF!</definedName>
    <definedName name="к10" localSheetId="14">#REF!</definedName>
    <definedName name="к10" localSheetId="13">#REF!</definedName>
    <definedName name="к10">#REF!</definedName>
    <definedName name="к101" localSheetId="12">#REF!</definedName>
    <definedName name="к101" localSheetId="15">#REF!</definedName>
    <definedName name="к101" localSheetId="7">#REF!</definedName>
    <definedName name="к101" localSheetId="14">#REF!</definedName>
    <definedName name="к101" localSheetId="13">#REF!</definedName>
    <definedName name="к101">#REF!</definedName>
    <definedName name="К105" localSheetId="12">#REF!</definedName>
    <definedName name="К105" localSheetId="15">#REF!</definedName>
    <definedName name="К105" localSheetId="7">#REF!</definedName>
    <definedName name="К105" localSheetId="14">#REF!</definedName>
    <definedName name="К105" localSheetId="13">#REF!</definedName>
    <definedName name="К105">#REF!</definedName>
    <definedName name="к11" localSheetId="12">#REF!</definedName>
    <definedName name="к11" localSheetId="15">#REF!</definedName>
    <definedName name="к11" localSheetId="7">#REF!</definedName>
    <definedName name="к11" localSheetId="14">#REF!</definedName>
    <definedName name="к11" localSheetId="13">#REF!</definedName>
    <definedName name="к11">#REF!</definedName>
    <definedName name="к12" localSheetId="12">#REF!</definedName>
    <definedName name="к12" localSheetId="15">#REF!</definedName>
    <definedName name="к12" localSheetId="7">#REF!</definedName>
    <definedName name="к12" localSheetId="14">#REF!</definedName>
    <definedName name="к12" localSheetId="13">#REF!</definedName>
    <definedName name="к12">#REF!</definedName>
    <definedName name="к13" localSheetId="12">#REF!</definedName>
    <definedName name="к13" localSheetId="15">#REF!</definedName>
    <definedName name="к13" localSheetId="7">#REF!</definedName>
    <definedName name="к13" localSheetId="14">#REF!</definedName>
    <definedName name="к13" localSheetId="13">#REF!</definedName>
    <definedName name="к13">#REF!</definedName>
    <definedName name="к14" localSheetId="12">#REF!</definedName>
    <definedName name="к14" localSheetId="15">#REF!</definedName>
    <definedName name="к14" localSheetId="7">#REF!</definedName>
    <definedName name="к14" localSheetId="14">#REF!</definedName>
    <definedName name="к14" localSheetId="13">#REF!</definedName>
    <definedName name="к14">#REF!</definedName>
    <definedName name="к15" localSheetId="12">#REF!</definedName>
    <definedName name="к15" localSheetId="15">#REF!</definedName>
    <definedName name="к15" localSheetId="7">#REF!</definedName>
    <definedName name="к15" localSheetId="14">#REF!</definedName>
    <definedName name="к15" localSheetId="13">#REF!</definedName>
    <definedName name="к15">#REF!</definedName>
    <definedName name="к16" localSheetId="12">#REF!</definedName>
    <definedName name="к16" localSheetId="15">#REF!</definedName>
    <definedName name="к16" localSheetId="7">#REF!</definedName>
    <definedName name="к16" localSheetId="14">#REF!</definedName>
    <definedName name="к16" localSheetId="13">#REF!</definedName>
    <definedName name="к16">#REF!</definedName>
    <definedName name="к17" localSheetId="12">#REF!</definedName>
    <definedName name="к17" localSheetId="15">#REF!</definedName>
    <definedName name="к17" localSheetId="7">#REF!</definedName>
    <definedName name="к17" localSheetId="14">#REF!</definedName>
    <definedName name="к17" localSheetId="13">#REF!</definedName>
    <definedName name="к17">#REF!</definedName>
    <definedName name="к18" localSheetId="12">#REF!</definedName>
    <definedName name="к18" localSheetId="15">#REF!</definedName>
    <definedName name="к18" localSheetId="7">#REF!</definedName>
    <definedName name="к18" localSheetId="14">#REF!</definedName>
    <definedName name="к18" localSheetId="13">#REF!</definedName>
    <definedName name="к18">#REF!</definedName>
    <definedName name="к19" localSheetId="12">#REF!</definedName>
    <definedName name="к19" localSheetId="15">#REF!</definedName>
    <definedName name="к19" localSheetId="7">#REF!</definedName>
    <definedName name="к19" localSheetId="14">#REF!</definedName>
    <definedName name="к19" localSheetId="13">#REF!</definedName>
    <definedName name="к19">#REF!</definedName>
    <definedName name="к2" localSheetId="12">#REF!</definedName>
    <definedName name="к2" localSheetId="15">#REF!</definedName>
    <definedName name="к2" localSheetId="7">#REF!</definedName>
    <definedName name="к2" localSheetId="14">#REF!</definedName>
    <definedName name="к2" localSheetId="13">#REF!</definedName>
    <definedName name="к2">#REF!</definedName>
    <definedName name="к20" localSheetId="12">#REF!</definedName>
    <definedName name="к20" localSheetId="15">#REF!</definedName>
    <definedName name="к20" localSheetId="7">#REF!</definedName>
    <definedName name="к20" localSheetId="14">#REF!</definedName>
    <definedName name="к20" localSheetId="13">#REF!</definedName>
    <definedName name="к20">#REF!</definedName>
    <definedName name="к21" localSheetId="12">#REF!</definedName>
    <definedName name="к21" localSheetId="15">#REF!</definedName>
    <definedName name="к21" localSheetId="7">#REF!</definedName>
    <definedName name="к21" localSheetId="14">#REF!</definedName>
    <definedName name="к21" localSheetId="13">#REF!</definedName>
    <definedName name="к21">#REF!</definedName>
    <definedName name="к22" localSheetId="12">#REF!</definedName>
    <definedName name="к22" localSheetId="15">#REF!</definedName>
    <definedName name="к22" localSheetId="7">#REF!</definedName>
    <definedName name="к22" localSheetId="14">#REF!</definedName>
    <definedName name="к22" localSheetId="13">#REF!</definedName>
    <definedName name="к22">#REF!</definedName>
    <definedName name="к23" localSheetId="12">#REF!</definedName>
    <definedName name="к23" localSheetId="15">#REF!</definedName>
    <definedName name="к23" localSheetId="7">#REF!</definedName>
    <definedName name="к23" localSheetId="14">#REF!</definedName>
    <definedName name="к23" localSheetId="13">#REF!</definedName>
    <definedName name="к23">#REF!</definedName>
    <definedName name="к231" localSheetId="12">#REF!</definedName>
    <definedName name="к231" localSheetId="15">#REF!</definedName>
    <definedName name="к231" localSheetId="7">#REF!</definedName>
    <definedName name="к231" localSheetId="14">#REF!</definedName>
    <definedName name="к231" localSheetId="13">#REF!</definedName>
    <definedName name="к231">#REF!</definedName>
    <definedName name="к24" localSheetId="12">#REF!</definedName>
    <definedName name="к24" localSheetId="15">#REF!</definedName>
    <definedName name="к24" localSheetId="7">#REF!</definedName>
    <definedName name="к24" localSheetId="14">#REF!</definedName>
    <definedName name="к24" localSheetId="13">#REF!</definedName>
    <definedName name="к24">#REF!</definedName>
    <definedName name="к25" localSheetId="12">#REF!</definedName>
    <definedName name="к25" localSheetId="15">#REF!</definedName>
    <definedName name="к25" localSheetId="7">#REF!</definedName>
    <definedName name="к25" localSheetId="14">#REF!</definedName>
    <definedName name="к25" localSheetId="13">#REF!</definedName>
    <definedName name="к25">#REF!</definedName>
    <definedName name="к26" localSheetId="12">#REF!</definedName>
    <definedName name="к26" localSheetId="15">#REF!</definedName>
    <definedName name="к26" localSheetId="7">#REF!</definedName>
    <definedName name="к26" localSheetId="14">#REF!</definedName>
    <definedName name="к26" localSheetId="13">#REF!</definedName>
    <definedName name="к26">#REF!</definedName>
    <definedName name="к27" localSheetId="12">#REF!</definedName>
    <definedName name="к27" localSheetId="15">#REF!</definedName>
    <definedName name="к27" localSheetId="7">#REF!</definedName>
    <definedName name="к27" localSheetId="14">#REF!</definedName>
    <definedName name="к27" localSheetId="13">#REF!</definedName>
    <definedName name="к27">#REF!</definedName>
    <definedName name="к28" localSheetId="12">#REF!</definedName>
    <definedName name="к28" localSheetId="15">#REF!</definedName>
    <definedName name="к28" localSheetId="7">#REF!</definedName>
    <definedName name="к28" localSheetId="14">#REF!</definedName>
    <definedName name="к28" localSheetId="13">#REF!</definedName>
    <definedName name="к28">#REF!</definedName>
    <definedName name="к29" localSheetId="12">#REF!</definedName>
    <definedName name="к29" localSheetId="15">#REF!</definedName>
    <definedName name="к29" localSheetId="7">#REF!</definedName>
    <definedName name="к29" localSheetId="14">#REF!</definedName>
    <definedName name="к29" localSheetId="13">#REF!</definedName>
    <definedName name="к29">#REF!</definedName>
    <definedName name="к2п" localSheetId="12">#REF!</definedName>
    <definedName name="к2п" localSheetId="15">#REF!</definedName>
    <definedName name="к2п" localSheetId="7">#REF!</definedName>
    <definedName name="к2п" localSheetId="14">#REF!</definedName>
    <definedName name="к2п" localSheetId="13">#REF!</definedName>
    <definedName name="к2п">#REF!</definedName>
    <definedName name="к3" localSheetId="12">#REF!</definedName>
    <definedName name="к3" localSheetId="15">#REF!</definedName>
    <definedName name="к3" localSheetId="7">#REF!</definedName>
    <definedName name="к3" localSheetId="14">#REF!</definedName>
    <definedName name="к3" localSheetId="13">#REF!</definedName>
    <definedName name="к3">#REF!</definedName>
    <definedName name="к30" localSheetId="12">#REF!</definedName>
    <definedName name="к30" localSheetId="15">#REF!</definedName>
    <definedName name="к30" localSheetId="7">#REF!</definedName>
    <definedName name="к30" localSheetId="14">#REF!</definedName>
    <definedName name="к30" localSheetId="13">#REF!</definedName>
    <definedName name="к30">#REF!</definedName>
    <definedName name="к3п" localSheetId="12">#REF!</definedName>
    <definedName name="к3п" localSheetId="15">#REF!</definedName>
    <definedName name="к3п" localSheetId="7">#REF!</definedName>
    <definedName name="к3п" localSheetId="14">#REF!</definedName>
    <definedName name="к3п" localSheetId="13">#REF!</definedName>
    <definedName name="к3п">#REF!</definedName>
    <definedName name="к5" localSheetId="12">#REF!</definedName>
    <definedName name="к5" localSheetId="15">#REF!</definedName>
    <definedName name="к5" localSheetId="7">#REF!</definedName>
    <definedName name="к5" localSheetId="14">#REF!</definedName>
    <definedName name="к5" localSheetId="13">#REF!</definedName>
    <definedName name="к5">#REF!</definedName>
    <definedName name="к6" localSheetId="12">#REF!</definedName>
    <definedName name="к6" localSheetId="15">#REF!</definedName>
    <definedName name="к6" localSheetId="7">#REF!</definedName>
    <definedName name="к6" localSheetId="14">#REF!</definedName>
    <definedName name="к6" localSheetId="13">#REF!</definedName>
    <definedName name="к6">#REF!</definedName>
    <definedName name="к7" localSheetId="12">#REF!</definedName>
    <definedName name="к7" localSheetId="15">#REF!</definedName>
    <definedName name="к7" localSheetId="7">#REF!</definedName>
    <definedName name="к7" localSheetId="14">#REF!</definedName>
    <definedName name="к7" localSheetId="13">#REF!</definedName>
    <definedName name="к7">#REF!</definedName>
    <definedName name="к8" localSheetId="12">#REF!</definedName>
    <definedName name="к8" localSheetId="15">#REF!</definedName>
    <definedName name="к8" localSheetId="7">#REF!</definedName>
    <definedName name="к8" localSheetId="14">#REF!</definedName>
    <definedName name="к8" localSheetId="13">#REF!</definedName>
    <definedName name="к8">#REF!</definedName>
    <definedName name="к9" localSheetId="12">#REF!</definedName>
    <definedName name="к9" localSheetId="15">#REF!</definedName>
    <definedName name="к9" localSheetId="7">#REF!</definedName>
    <definedName name="к9" localSheetId="14">#REF!</definedName>
    <definedName name="к9" localSheetId="13">#REF!</definedName>
    <definedName name="к9">#REF!</definedName>
    <definedName name="кака" localSheetId="12">#REF!</definedName>
    <definedName name="кака" localSheetId="15">#REF!</definedName>
    <definedName name="кака" localSheetId="7">#REF!</definedName>
    <definedName name="кака" localSheetId="14">#REF!</definedName>
    <definedName name="кака" localSheetId="13">#REF!</definedName>
    <definedName name="кака">#REF!</definedName>
    <definedName name="калплан" localSheetId="11">#REF!</definedName>
    <definedName name="калплан" localSheetId="12">#REF!</definedName>
    <definedName name="калплан" localSheetId="15">#REF!</definedName>
    <definedName name="калплан" localSheetId="7">#REF!</definedName>
    <definedName name="калплан" localSheetId="14">#REF!</definedName>
    <definedName name="калплан" localSheetId="13">#REF!</definedName>
    <definedName name="калплан">#REF!</definedName>
    <definedName name="калплан_1" localSheetId="15">#REF!</definedName>
    <definedName name="калплан_1" localSheetId="7">#REF!</definedName>
    <definedName name="калплан_1" localSheetId="14">#REF!</definedName>
    <definedName name="калплан_1" localSheetId="13">#REF!</definedName>
    <definedName name="калплан_1">#REF!</definedName>
    <definedName name="Кам_стац" localSheetId="12">#REF!</definedName>
    <definedName name="Кам_стац" localSheetId="15">#REF!</definedName>
    <definedName name="Кам_стац" localSheetId="7">#REF!</definedName>
    <definedName name="Кам_стац" localSheetId="14">#REF!</definedName>
    <definedName name="Кам_стац" localSheetId="13">#REF!</definedName>
    <definedName name="Кам_стац">#REF!</definedName>
    <definedName name="Камер_эксп_усл" localSheetId="12">#REF!</definedName>
    <definedName name="Камер_эксп_усл" localSheetId="15">#REF!</definedName>
    <definedName name="Камер_эксп_усл" localSheetId="7">#REF!</definedName>
    <definedName name="Камер_эксп_усл" localSheetId="14">#REF!</definedName>
    <definedName name="Камер_эксп_усл" localSheetId="13">#REF!</definedName>
    <definedName name="Камер_эксп_усл">#REF!</definedName>
    <definedName name="КАТ1" localSheetId="12">'[44]Смета-Т'!#REF!</definedName>
    <definedName name="КАТ1" localSheetId="15">'[44]Смета-Т'!#REF!</definedName>
    <definedName name="КАТ1" localSheetId="7">'[44]Смета-Т'!#REF!</definedName>
    <definedName name="КАТ1" localSheetId="14">'[44]Смета-Т'!#REF!</definedName>
    <definedName name="КАТ1" localSheetId="13">'[44]Смета-Т'!#REF!</definedName>
    <definedName name="КАТ1">'[44]Смета-Т'!#REF!</definedName>
    <definedName name="Категория_сложности" localSheetId="12">#REF!</definedName>
    <definedName name="Категория_сложности" localSheetId="15">#REF!</definedName>
    <definedName name="Категория_сложности" localSheetId="7">#REF!</definedName>
    <definedName name="Категория_сложности" localSheetId="14">#REF!</definedName>
    <definedName name="Категория_сложности" localSheetId="13">#REF!</definedName>
    <definedName name="Категория_сложности">#REF!</definedName>
    <definedName name="Категория_сложности_1" localSheetId="15">#REF!</definedName>
    <definedName name="Категория_сложности_1" localSheetId="7">#REF!</definedName>
    <definedName name="Категория_сложности_1" localSheetId="14">#REF!</definedName>
    <definedName name="Категория_сложности_1" localSheetId="13">#REF!</definedName>
    <definedName name="Категория_сложности_1">#REF!</definedName>
    <definedName name="катя" localSheetId="12">#REF!</definedName>
    <definedName name="катя" localSheetId="15">#REF!</definedName>
    <definedName name="катя" localSheetId="7">#REF!</definedName>
    <definedName name="катя" localSheetId="14">#REF!</definedName>
    <definedName name="катя" localSheetId="13">#REF!</definedName>
    <definedName name="катя">#REF!</definedName>
    <definedName name="кгкг" localSheetId="12">#REF!</definedName>
    <definedName name="кгкг" localSheetId="15">#REF!</definedName>
    <definedName name="кгкг" localSheetId="7">#REF!</definedName>
    <definedName name="кгкг" localSheetId="14">#REF!</definedName>
    <definedName name="кгкг" localSheetId="13">#REF!</definedName>
    <definedName name="кгкг">#REF!</definedName>
    <definedName name="кеке" localSheetId="12">#REF!</definedName>
    <definedName name="кеке" localSheetId="15">#REF!</definedName>
    <definedName name="кеке" localSheetId="7">#REF!</definedName>
    <definedName name="кеке" localSheetId="14">#REF!</definedName>
    <definedName name="кеке" localSheetId="13">#REF!</definedName>
    <definedName name="кеке">#REF!</definedName>
    <definedName name="кенроолтьб" localSheetId="12">#REF!</definedName>
    <definedName name="кенроолтьб" localSheetId="15">#REF!</definedName>
    <definedName name="кенроолтьб" localSheetId="7">#REF!</definedName>
    <definedName name="кенроолтьб" localSheetId="14">#REF!</definedName>
    <definedName name="кенроолтьб" localSheetId="13">#REF!</definedName>
    <definedName name="кенроолтьб">#REF!</definedName>
    <definedName name="ккее" localSheetId="12">#REF!</definedName>
    <definedName name="ккее" localSheetId="15">#REF!</definedName>
    <definedName name="ккее" localSheetId="7">#REF!</definedName>
    <definedName name="ккее" localSheetId="14">#REF!</definedName>
    <definedName name="ккее" localSheetId="13">#REF!</definedName>
    <definedName name="ккее">#REF!</definedName>
    <definedName name="ккк" localSheetId="12">#REF!</definedName>
    <definedName name="ккк" localSheetId="15">#REF!</definedName>
    <definedName name="ккк" localSheetId="7">#REF!</definedName>
    <definedName name="ккк" localSheetId="14">#REF!</definedName>
    <definedName name="ккк" localSheetId="13">#REF!</definedName>
    <definedName name="ккк">#REF!</definedName>
    <definedName name="ккккк" localSheetId="12" hidden="1">{#N/A,#N/A,TRUE,"Смета на пасс. обор. №1"}</definedName>
    <definedName name="ккккк" localSheetId="15" hidden="1">{#N/A,#N/A,TRUE,"Смета на пасс. обор. №1"}</definedName>
    <definedName name="ккккк" localSheetId="7" hidden="1">{#N/A,#N/A,TRUE,"Смета на пасс. обор. №1"}</definedName>
    <definedName name="ккккк" localSheetId="14" hidden="1">{#N/A,#N/A,TRUE,"Смета на пасс. обор. №1"}</definedName>
    <definedName name="ккккк" localSheetId="0" hidden="1">{#N/A,#N/A,TRUE,"Смета на пасс. обор. №1"}</definedName>
    <definedName name="ккккк" localSheetId="13" hidden="1">{#N/A,#N/A,TRUE,"Смета на пасс. обор. №1"}</definedName>
    <definedName name="ккккк" hidden="1">{#N/A,#N/A,TRUE,"Смета на пасс. обор. №1"}</definedName>
    <definedName name="ккккк_1" localSheetId="12" hidden="1">{#N/A,#N/A,TRUE,"Смета на пасс. обор. №1"}</definedName>
    <definedName name="ккккк_1" localSheetId="15" hidden="1">{#N/A,#N/A,TRUE,"Смета на пасс. обор. №1"}</definedName>
    <definedName name="ккккк_1" localSheetId="7" hidden="1">{#N/A,#N/A,TRUE,"Смета на пасс. обор. №1"}</definedName>
    <definedName name="ккккк_1" localSheetId="14" hidden="1">{#N/A,#N/A,TRUE,"Смета на пасс. обор. №1"}</definedName>
    <definedName name="ккккк_1" localSheetId="0" hidden="1">{#N/A,#N/A,TRUE,"Смета на пасс. обор. №1"}</definedName>
    <definedName name="ккккк_1" localSheetId="13" hidden="1">{#N/A,#N/A,TRUE,"Смета на пасс. обор. №1"}</definedName>
    <definedName name="ккккк_1" hidden="1">{#N/A,#N/A,TRUE,"Смета на пасс. обор. №1"}</definedName>
    <definedName name="книга" localSheetId="12">#REF!</definedName>
    <definedName name="книга" localSheetId="15">#REF!</definedName>
    <definedName name="книга" localSheetId="7">#REF!</definedName>
    <definedName name="книга" localSheetId="14">#REF!</definedName>
    <definedName name="книга" localSheetId="13">#REF!</definedName>
    <definedName name="книга">#REF!</definedName>
    <definedName name="Количество_землепользователей" localSheetId="12">#REF!</definedName>
    <definedName name="Количество_землепользователей" localSheetId="15">#REF!</definedName>
    <definedName name="Количество_землепользователей" localSheetId="7">#REF!</definedName>
    <definedName name="Количество_землепользователей" localSheetId="14">#REF!</definedName>
    <definedName name="Количество_землепользователей" localSheetId="13">#REF!</definedName>
    <definedName name="Количество_землепользователей">#REF!</definedName>
    <definedName name="Количество_землепользователей_1" localSheetId="15">#REF!</definedName>
    <definedName name="Количество_землепользователей_1" localSheetId="7">#REF!</definedName>
    <definedName name="Количество_землепользователей_1" localSheetId="14">#REF!</definedName>
    <definedName name="Количество_землепользователей_1" localSheetId="13">#REF!</definedName>
    <definedName name="Количество_землепользователей_1">#REF!</definedName>
    <definedName name="Количество_контуров" localSheetId="12">#REF!</definedName>
    <definedName name="Количество_контуров" localSheetId="15">#REF!</definedName>
    <definedName name="Количество_контуров" localSheetId="7">#REF!</definedName>
    <definedName name="Количество_контуров" localSheetId="14">#REF!</definedName>
    <definedName name="Количество_контуров" localSheetId="13">#REF!</definedName>
    <definedName name="Количество_контуров">#REF!</definedName>
    <definedName name="Количество_контуров_1" localSheetId="15">#REF!</definedName>
    <definedName name="Количество_контуров_1" localSheetId="7">#REF!</definedName>
    <definedName name="Количество_контуров_1" localSheetId="14">#REF!</definedName>
    <definedName name="Количество_контуров_1" localSheetId="13">#REF!</definedName>
    <definedName name="Количество_контуров_1">#REF!</definedName>
    <definedName name="Количество_культур" localSheetId="12">#REF!</definedName>
    <definedName name="Количество_культур" localSheetId="15">#REF!</definedName>
    <definedName name="Количество_культур" localSheetId="7">#REF!</definedName>
    <definedName name="Количество_культур" localSheetId="14">#REF!</definedName>
    <definedName name="Количество_культур" localSheetId="13">#REF!</definedName>
    <definedName name="Количество_культур">#REF!</definedName>
    <definedName name="Количество_культур_1" localSheetId="15">#REF!</definedName>
    <definedName name="Количество_культур_1" localSheetId="7">#REF!</definedName>
    <definedName name="Количество_культур_1" localSheetId="14">#REF!</definedName>
    <definedName name="Количество_культур_1" localSheetId="13">#REF!</definedName>
    <definedName name="Количество_культур_1">#REF!</definedName>
    <definedName name="Количество_планшетов" localSheetId="12">#REF!</definedName>
    <definedName name="Количество_планшетов" localSheetId="15">#REF!</definedName>
    <definedName name="Количество_планшетов" localSheetId="7">#REF!</definedName>
    <definedName name="Количество_планшетов" localSheetId="14">#REF!</definedName>
    <definedName name="Количество_планшетов" localSheetId="13">#REF!</definedName>
    <definedName name="Количество_планшетов">#REF!</definedName>
    <definedName name="Количество_планшетов_1" localSheetId="15">#REF!</definedName>
    <definedName name="Количество_планшетов_1" localSheetId="7">#REF!</definedName>
    <definedName name="Количество_планшетов_1" localSheetId="14">#REF!</definedName>
    <definedName name="Количество_планшетов_1" localSheetId="13">#REF!</definedName>
    <definedName name="Количество_планшетов_1">#REF!</definedName>
    <definedName name="Количество_предприятий" localSheetId="12">#REF!</definedName>
    <definedName name="Количество_предприятий" localSheetId="15">#REF!</definedName>
    <definedName name="Количество_предприятий" localSheetId="7">#REF!</definedName>
    <definedName name="Количество_предприятий" localSheetId="14">#REF!</definedName>
    <definedName name="Количество_предприятий" localSheetId="13">#REF!</definedName>
    <definedName name="Количество_предприятий">#REF!</definedName>
    <definedName name="Количество_предприятий_1" localSheetId="15">#REF!</definedName>
    <definedName name="Количество_предприятий_1" localSheetId="7">#REF!</definedName>
    <definedName name="Количество_предприятий_1" localSheetId="14">#REF!</definedName>
    <definedName name="Количество_предприятий_1" localSheetId="13">#REF!</definedName>
    <definedName name="Количество_предприятий_1">#REF!</definedName>
    <definedName name="Количество_согласований" localSheetId="12">#REF!</definedName>
    <definedName name="Количество_согласований" localSheetId="15">#REF!</definedName>
    <definedName name="Количество_согласований" localSheetId="7">#REF!</definedName>
    <definedName name="Количество_согласований" localSheetId="14">#REF!</definedName>
    <definedName name="Количество_согласований" localSheetId="13">#REF!</definedName>
    <definedName name="Количество_согласований">#REF!</definedName>
    <definedName name="Количество_согласований_1" localSheetId="15">#REF!</definedName>
    <definedName name="Количество_согласований_1" localSheetId="7">#REF!</definedName>
    <definedName name="Количество_согласований_1" localSheetId="14">#REF!</definedName>
    <definedName name="Количество_согласований_1" localSheetId="13">#REF!</definedName>
    <definedName name="Количество_согласований_1">#REF!</definedName>
    <definedName name="ком." localSheetId="12" hidden="1">{#N/A,#N/A,TRUE,"Смета на пасс. обор. №1"}</definedName>
    <definedName name="ком." localSheetId="15" hidden="1">{#N/A,#N/A,TRUE,"Смета на пасс. обор. №1"}</definedName>
    <definedName name="ком." localSheetId="7" hidden="1">{#N/A,#N/A,TRUE,"Смета на пасс. обор. №1"}</definedName>
    <definedName name="ком." localSheetId="14" hidden="1">{#N/A,#N/A,TRUE,"Смета на пасс. обор. №1"}</definedName>
    <definedName name="ком." localSheetId="0" hidden="1">{#N/A,#N/A,TRUE,"Смета на пасс. обор. №1"}</definedName>
    <definedName name="ком." localSheetId="13" hidden="1">{#N/A,#N/A,TRUE,"Смета на пасс. обор. №1"}</definedName>
    <definedName name="ком." hidden="1">{#N/A,#N/A,TRUE,"Смета на пасс. обор. №1"}</definedName>
    <definedName name="ком._1" localSheetId="12" hidden="1">{#N/A,#N/A,TRUE,"Смета на пасс. обор. №1"}</definedName>
    <definedName name="ком._1" localSheetId="15" hidden="1">{#N/A,#N/A,TRUE,"Смета на пасс. обор. №1"}</definedName>
    <definedName name="ком._1" localSheetId="7" hidden="1">{#N/A,#N/A,TRUE,"Смета на пасс. обор. №1"}</definedName>
    <definedName name="ком._1" localSheetId="14" hidden="1">{#N/A,#N/A,TRUE,"Смета на пасс. обор. №1"}</definedName>
    <definedName name="ком._1" localSheetId="0" hidden="1">{#N/A,#N/A,TRUE,"Смета на пасс. обор. №1"}</definedName>
    <definedName name="ком._1" localSheetId="13" hidden="1">{#N/A,#N/A,TRUE,"Смета на пасс. обор. №1"}</definedName>
    <definedName name="ком._1" hidden="1">{#N/A,#N/A,TRUE,"Смета на пасс. обор. №1"}</definedName>
    <definedName name="команд." localSheetId="12" hidden="1">{#N/A,#N/A,TRUE,"Смета на пасс. обор. №1"}</definedName>
    <definedName name="команд." localSheetId="15" hidden="1">{#N/A,#N/A,TRUE,"Смета на пасс. обор. №1"}</definedName>
    <definedName name="команд." localSheetId="7" hidden="1">{#N/A,#N/A,TRUE,"Смета на пасс. обор. №1"}</definedName>
    <definedName name="команд." localSheetId="14" hidden="1">{#N/A,#N/A,TRUE,"Смета на пасс. обор. №1"}</definedName>
    <definedName name="команд." localSheetId="0" hidden="1">{#N/A,#N/A,TRUE,"Смета на пасс. обор. №1"}</definedName>
    <definedName name="команд." localSheetId="13" hidden="1">{#N/A,#N/A,TRUE,"Смета на пасс. обор. №1"}</definedName>
    <definedName name="команд." hidden="1">{#N/A,#N/A,TRUE,"Смета на пасс. обор. №1"}</definedName>
    <definedName name="команд._1" localSheetId="12" hidden="1">{#N/A,#N/A,TRUE,"Смета на пасс. обор. №1"}</definedName>
    <definedName name="команд._1" localSheetId="15" hidden="1">{#N/A,#N/A,TRUE,"Смета на пасс. обор. №1"}</definedName>
    <definedName name="команд._1" localSheetId="7" hidden="1">{#N/A,#N/A,TRUE,"Смета на пасс. обор. №1"}</definedName>
    <definedName name="команд._1" localSheetId="14" hidden="1">{#N/A,#N/A,TRUE,"Смета на пасс. обор. №1"}</definedName>
    <definedName name="команд._1" localSheetId="0" hidden="1">{#N/A,#N/A,TRUE,"Смета на пасс. обор. №1"}</definedName>
    <definedName name="команд._1" localSheetId="13" hidden="1">{#N/A,#N/A,TRUE,"Смета на пасс. обор. №1"}</definedName>
    <definedName name="команд._1" hidden="1">{#N/A,#N/A,TRUE,"Смета на пасс. обор. №1"}</definedName>
    <definedName name="команд.обуч." localSheetId="12" hidden="1">{#N/A,#N/A,TRUE,"Смета на пасс. обор. №1"}</definedName>
    <definedName name="команд.обуч." localSheetId="15" hidden="1">{#N/A,#N/A,TRUE,"Смета на пасс. обор. №1"}</definedName>
    <definedName name="команд.обуч." localSheetId="7" hidden="1">{#N/A,#N/A,TRUE,"Смета на пасс. обор. №1"}</definedName>
    <definedName name="команд.обуч." localSheetId="14" hidden="1">{#N/A,#N/A,TRUE,"Смета на пасс. обор. №1"}</definedName>
    <definedName name="команд.обуч." localSheetId="0" hidden="1">{#N/A,#N/A,TRUE,"Смета на пасс. обор. №1"}</definedName>
    <definedName name="команд.обуч." localSheetId="13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12" hidden="1">{#N/A,#N/A,TRUE,"Смета на пасс. обор. №1"}</definedName>
    <definedName name="команд.обуч._1" localSheetId="15" hidden="1">{#N/A,#N/A,TRUE,"Смета на пасс. обор. №1"}</definedName>
    <definedName name="команд.обуч._1" localSheetId="7" hidden="1">{#N/A,#N/A,TRUE,"Смета на пасс. обор. №1"}</definedName>
    <definedName name="команд.обуч._1" localSheetId="14" hidden="1">{#N/A,#N/A,TRUE,"Смета на пасс. обор. №1"}</definedName>
    <definedName name="команд.обуч._1" localSheetId="0" hidden="1">{#N/A,#N/A,TRUE,"Смета на пасс. обор. №1"}</definedName>
    <definedName name="команд.обуч._1" localSheetId="13" hidden="1">{#N/A,#N/A,TRUE,"Смета на пасс. обор. №1"}</definedName>
    <definedName name="команд.обуч._1" hidden="1">{#N/A,#N/A,TRUE,"Смета на пасс. обор. №1"}</definedName>
    <definedName name="команд1" localSheetId="12">#REF!</definedName>
    <definedName name="команд1" localSheetId="15">#REF!</definedName>
    <definedName name="команд1" localSheetId="7">#REF!</definedName>
    <definedName name="команд1" localSheetId="14">#REF!</definedName>
    <definedName name="команд1" localSheetId="13">#REF!</definedName>
    <definedName name="команд1">#REF!</definedName>
    <definedName name="командировки" localSheetId="12" hidden="1">{#N/A,#N/A,TRUE,"Смета на пасс. обор. №1"}</definedName>
    <definedName name="командировки" localSheetId="15" hidden="1">{#N/A,#N/A,TRUE,"Смета на пасс. обор. №1"}</definedName>
    <definedName name="командировки" localSheetId="7" hidden="1">{#N/A,#N/A,TRUE,"Смета на пасс. обор. №1"}</definedName>
    <definedName name="командировки" localSheetId="14" hidden="1">{#N/A,#N/A,TRUE,"Смета на пасс. обор. №1"}</definedName>
    <definedName name="командировки" localSheetId="0" hidden="1">{#N/A,#N/A,TRUE,"Смета на пасс. обор. №1"}</definedName>
    <definedName name="командировки" localSheetId="13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12">#REF!</definedName>
    <definedName name="Командировочные_расходы" localSheetId="15">#REF!</definedName>
    <definedName name="Командировочные_расходы" localSheetId="7">#REF!</definedName>
    <definedName name="Командировочные_расходы" localSheetId="14">#REF!</definedName>
    <definedName name="Командировочные_расходы" localSheetId="13">#REF!</definedName>
    <definedName name="Командировочные_расходы">#REF!</definedName>
    <definedName name="Командировочные_расходы_1" localSheetId="15">#REF!</definedName>
    <definedName name="Командировочные_расходы_1" localSheetId="7">#REF!</definedName>
    <definedName name="Командировочные_расходы_1" localSheetId="14">#REF!</definedName>
    <definedName name="Командировочные_расходы_1" localSheetId="13">#REF!</definedName>
    <definedName name="Командировочные_расходы_1">#REF!</definedName>
    <definedName name="КОН_ИО" localSheetId="15">#REF!</definedName>
    <definedName name="КОН_ИО" localSheetId="7">#REF!</definedName>
    <definedName name="КОН_ИО" localSheetId="14">#REF!</definedName>
    <definedName name="КОН_ИО" localSheetId="13">#REF!</definedName>
    <definedName name="КОН_ИО">#REF!</definedName>
    <definedName name="КОН_ИО_РД" localSheetId="15">#REF!</definedName>
    <definedName name="КОН_ИО_РД" localSheetId="7">#REF!</definedName>
    <definedName name="КОН_ИО_РД" localSheetId="14">#REF!</definedName>
    <definedName name="КОН_ИО_РД" localSheetId="13">#REF!</definedName>
    <definedName name="КОН_ИО_РД">#REF!</definedName>
    <definedName name="КОН_МО" localSheetId="15">#REF!</definedName>
    <definedName name="КОН_МО" localSheetId="7">#REF!</definedName>
    <definedName name="КОН_МО" localSheetId="14">#REF!</definedName>
    <definedName name="КОН_МО" localSheetId="13">#REF!</definedName>
    <definedName name="КОН_МО">#REF!</definedName>
    <definedName name="КОН_МО_РД" localSheetId="15">#REF!</definedName>
    <definedName name="КОН_МО_РД" localSheetId="7">#REF!</definedName>
    <definedName name="КОН_МО_РД" localSheetId="14">#REF!</definedName>
    <definedName name="КОН_МО_РД" localSheetId="13">#REF!</definedName>
    <definedName name="КОН_МО_РД">#REF!</definedName>
    <definedName name="КОН_ОО" localSheetId="15">#REF!</definedName>
    <definedName name="КОН_ОО" localSheetId="7">#REF!</definedName>
    <definedName name="КОН_ОО" localSheetId="14">#REF!</definedName>
    <definedName name="КОН_ОО" localSheetId="13">#REF!</definedName>
    <definedName name="КОН_ОО">#REF!</definedName>
    <definedName name="КОН_ОО_РД" localSheetId="15">#REF!</definedName>
    <definedName name="КОН_ОО_РД" localSheetId="7">#REF!</definedName>
    <definedName name="КОН_ОО_РД" localSheetId="14">#REF!</definedName>
    <definedName name="КОН_ОО_РД" localSheetId="13">#REF!</definedName>
    <definedName name="КОН_ОО_РД">#REF!</definedName>
    <definedName name="КОН_ОР" localSheetId="15">#REF!</definedName>
    <definedName name="КОН_ОР" localSheetId="7">#REF!</definedName>
    <definedName name="КОН_ОР" localSheetId="14">#REF!</definedName>
    <definedName name="КОН_ОР" localSheetId="13">#REF!</definedName>
    <definedName name="КОН_ОР">#REF!</definedName>
    <definedName name="КОН_ОР_РД" localSheetId="15">#REF!</definedName>
    <definedName name="КОН_ОР_РД" localSheetId="7">#REF!</definedName>
    <definedName name="КОН_ОР_РД" localSheetId="14">#REF!</definedName>
    <definedName name="КОН_ОР_РД" localSheetId="13">#REF!</definedName>
    <definedName name="КОН_ОР_РД">#REF!</definedName>
    <definedName name="КОН_ПО" localSheetId="15">#REF!</definedName>
    <definedName name="КОН_ПО" localSheetId="7">#REF!</definedName>
    <definedName name="КОН_ПО" localSheetId="14">#REF!</definedName>
    <definedName name="КОН_ПО" localSheetId="13">#REF!</definedName>
    <definedName name="КОН_ПО">#REF!</definedName>
    <definedName name="КОН_ПО_РД" localSheetId="15">#REF!</definedName>
    <definedName name="КОН_ПО_РД" localSheetId="7">#REF!</definedName>
    <definedName name="КОН_ПО_РД" localSheetId="14">#REF!</definedName>
    <definedName name="КОН_ПО_РД" localSheetId="13">#REF!</definedName>
    <definedName name="КОН_ПО_РД">#REF!</definedName>
    <definedName name="КОН_ТО" localSheetId="15">#REF!</definedName>
    <definedName name="КОН_ТО" localSheetId="7">#REF!</definedName>
    <definedName name="КОН_ТО" localSheetId="14">#REF!</definedName>
    <definedName name="КОН_ТО" localSheetId="13">#REF!</definedName>
    <definedName name="КОН_ТО">#REF!</definedName>
    <definedName name="КОН_ТО_РД" localSheetId="15">#REF!</definedName>
    <definedName name="КОН_ТО_РД" localSheetId="7">#REF!</definedName>
    <definedName name="КОН_ТО_РД" localSheetId="14">#REF!</definedName>
    <definedName name="КОН_ТО_РД" localSheetId="13">#REF!</definedName>
    <definedName name="КОН_ТО_РД">#REF!</definedName>
    <definedName name="конкурс" localSheetId="12">#REF!</definedName>
    <definedName name="конкурс" localSheetId="15">#REF!</definedName>
    <definedName name="конкурс" localSheetId="7">#REF!</definedName>
    <definedName name="конкурс" localSheetId="14">#REF!</definedName>
    <definedName name="конкурс" localSheetId="13">#REF!</definedName>
    <definedName name="конкурс">#REF!</definedName>
    <definedName name="Конф" localSheetId="12">#REF!</definedName>
    <definedName name="Конф" localSheetId="15">#REF!</definedName>
    <definedName name="Конф" localSheetId="7">#REF!</definedName>
    <definedName name="Конф" localSheetId="14">#REF!</definedName>
    <definedName name="Конф" localSheetId="13">#REF!</definedName>
    <definedName name="Конф">#REF!</definedName>
    <definedName name="Конф_49" localSheetId="12">#REF!</definedName>
    <definedName name="Конф_49" localSheetId="15">#REF!</definedName>
    <definedName name="Конф_49" localSheetId="7">#REF!</definedName>
    <definedName name="Конф_49" localSheetId="14">#REF!</definedName>
    <definedName name="Конф_49" localSheetId="13">#REF!</definedName>
    <definedName name="Конф_49">#REF!</definedName>
    <definedName name="Конф_50" localSheetId="12">#REF!</definedName>
    <definedName name="Конф_50" localSheetId="15">#REF!</definedName>
    <definedName name="Конф_50" localSheetId="7">#REF!</definedName>
    <definedName name="Конф_50" localSheetId="14">#REF!</definedName>
    <definedName name="Конф_50" localSheetId="13">#REF!</definedName>
    <definedName name="Конф_50">#REF!</definedName>
    <definedName name="Конф_51" localSheetId="12">#REF!</definedName>
    <definedName name="Конф_51" localSheetId="15">#REF!</definedName>
    <definedName name="Конф_51" localSheetId="7">#REF!</definedName>
    <definedName name="Конф_51" localSheetId="14">#REF!</definedName>
    <definedName name="Конф_51" localSheetId="13">#REF!</definedName>
    <definedName name="Конф_51">#REF!</definedName>
    <definedName name="Конф_52" localSheetId="12">#REF!</definedName>
    <definedName name="Конф_52" localSheetId="15">#REF!</definedName>
    <definedName name="Конф_52" localSheetId="7">#REF!</definedName>
    <definedName name="Конф_52" localSheetId="14">#REF!</definedName>
    <definedName name="Конф_52" localSheetId="13">#REF!</definedName>
    <definedName name="Конф_52">#REF!</definedName>
    <definedName name="Конф_53" localSheetId="12">#REF!</definedName>
    <definedName name="Конф_53" localSheetId="15">#REF!</definedName>
    <definedName name="Конф_53" localSheetId="7">#REF!</definedName>
    <definedName name="Конф_53" localSheetId="14">#REF!</definedName>
    <definedName name="Конф_53" localSheetId="13">#REF!</definedName>
    <definedName name="Конф_53">#REF!</definedName>
    <definedName name="Конф_54" localSheetId="12">#REF!</definedName>
    <definedName name="Конф_54" localSheetId="15">#REF!</definedName>
    <definedName name="Конф_54" localSheetId="7">#REF!</definedName>
    <definedName name="Конф_54" localSheetId="14">#REF!</definedName>
    <definedName name="Конф_54" localSheetId="13">#REF!</definedName>
    <definedName name="Конф_54">#REF!</definedName>
    <definedName name="конфл" localSheetId="12">#REF!</definedName>
    <definedName name="конфл" localSheetId="15">#REF!</definedName>
    <definedName name="конфл" localSheetId="7">#REF!</definedName>
    <definedName name="конфл" localSheetId="14">#REF!</definedName>
    <definedName name="конфл" localSheetId="13">#REF!</definedName>
    <definedName name="конфл">#REF!</definedName>
    <definedName name="конфл_49" localSheetId="12">#REF!</definedName>
    <definedName name="конфл_49" localSheetId="15">#REF!</definedName>
    <definedName name="конфл_49" localSheetId="7">#REF!</definedName>
    <definedName name="конфл_49" localSheetId="14">#REF!</definedName>
    <definedName name="конфл_49" localSheetId="13">#REF!</definedName>
    <definedName name="конфл_49">#REF!</definedName>
    <definedName name="конфл_50" localSheetId="12">#REF!</definedName>
    <definedName name="конфл_50" localSheetId="15">#REF!</definedName>
    <definedName name="конфл_50" localSheetId="7">#REF!</definedName>
    <definedName name="конфл_50" localSheetId="14">#REF!</definedName>
    <definedName name="конфл_50" localSheetId="13">#REF!</definedName>
    <definedName name="конфл_50">#REF!</definedName>
    <definedName name="конфл_51" localSheetId="12">#REF!</definedName>
    <definedName name="конфл_51" localSheetId="15">#REF!</definedName>
    <definedName name="конфл_51" localSheetId="7">#REF!</definedName>
    <definedName name="конфл_51" localSheetId="14">#REF!</definedName>
    <definedName name="конфл_51" localSheetId="13">#REF!</definedName>
    <definedName name="конфл_51">#REF!</definedName>
    <definedName name="конфл_52" localSheetId="12">#REF!</definedName>
    <definedName name="конфл_52" localSheetId="15">#REF!</definedName>
    <definedName name="конфл_52" localSheetId="7">#REF!</definedName>
    <definedName name="конфл_52" localSheetId="14">#REF!</definedName>
    <definedName name="конфл_52" localSheetId="13">#REF!</definedName>
    <definedName name="конфл_52">#REF!</definedName>
    <definedName name="конфл_53" localSheetId="12">#REF!</definedName>
    <definedName name="конфл_53" localSheetId="15">#REF!</definedName>
    <definedName name="конфл_53" localSheetId="7">#REF!</definedName>
    <definedName name="конфл_53" localSheetId="14">#REF!</definedName>
    <definedName name="конфл_53" localSheetId="13">#REF!</definedName>
    <definedName name="конфл_53">#REF!</definedName>
    <definedName name="конфл_54" localSheetId="12">#REF!</definedName>
    <definedName name="конфл_54" localSheetId="15">#REF!</definedName>
    <definedName name="конфл_54" localSheetId="7">#REF!</definedName>
    <definedName name="конфл_54" localSheetId="14">#REF!</definedName>
    <definedName name="конфл_54" localSheetId="13">#REF!</definedName>
    <definedName name="конфл_54">#REF!</definedName>
    <definedName name="конфл2" localSheetId="12">#REF!</definedName>
    <definedName name="конфл2" localSheetId="15">#REF!</definedName>
    <definedName name="конфл2" localSheetId="7">#REF!</definedName>
    <definedName name="конфл2" localSheetId="14">#REF!</definedName>
    <definedName name="конфл2" localSheetId="13">#REF!</definedName>
    <definedName name="конфл2">#REF!</definedName>
    <definedName name="конфл2_49" localSheetId="12">#REF!</definedName>
    <definedName name="конфл2_49" localSheetId="15">#REF!</definedName>
    <definedName name="конфл2_49" localSheetId="7">#REF!</definedName>
    <definedName name="конфл2_49" localSheetId="14">#REF!</definedName>
    <definedName name="конфл2_49" localSheetId="13">#REF!</definedName>
    <definedName name="конфл2_49">#REF!</definedName>
    <definedName name="конфл2_50" localSheetId="12">#REF!</definedName>
    <definedName name="конфл2_50" localSheetId="15">#REF!</definedName>
    <definedName name="конфл2_50" localSheetId="7">#REF!</definedName>
    <definedName name="конфл2_50" localSheetId="14">#REF!</definedName>
    <definedName name="конфл2_50" localSheetId="13">#REF!</definedName>
    <definedName name="конфл2_50">#REF!</definedName>
    <definedName name="конфл2_51" localSheetId="12">#REF!</definedName>
    <definedName name="конфл2_51" localSheetId="15">#REF!</definedName>
    <definedName name="конфл2_51" localSheetId="7">#REF!</definedName>
    <definedName name="конфл2_51" localSheetId="14">#REF!</definedName>
    <definedName name="конфл2_51" localSheetId="13">#REF!</definedName>
    <definedName name="конфл2_51">#REF!</definedName>
    <definedName name="конфл2_52" localSheetId="12">#REF!</definedName>
    <definedName name="конфл2_52" localSheetId="15">#REF!</definedName>
    <definedName name="конфл2_52" localSheetId="7">#REF!</definedName>
    <definedName name="конфл2_52" localSheetId="14">#REF!</definedName>
    <definedName name="конфл2_52" localSheetId="13">#REF!</definedName>
    <definedName name="конфл2_52">#REF!</definedName>
    <definedName name="конфл2_53" localSheetId="12">#REF!</definedName>
    <definedName name="конфл2_53" localSheetId="15">#REF!</definedName>
    <definedName name="конфл2_53" localSheetId="7">#REF!</definedName>
    <definedName name="конфл2_53" localSheetId="14">#REF!</definedName>
    <definedName name="конфл2_53" localSheetId="13">#REF!</definedName>
    <definedName name="конфл2_53">#REF!</definedName>
    <definedName name="конфл2_54" localSheetId="12">#REF!</definedName>
    <definedName name="конфл2_54" localSheetId="15">#REF!</definedName>
    <definedName name="конфл2_54" localSheetId="7">#REF!</definedName>
    <definedName name="конфл2_54" localSheetId="14">#REF!</definedName>
    <definedName name="конфл2_54" localSheetId="13">#REF!</definedName>
    <definedName name="конфл2_54">#REF!</definedName>
    <definedName name="Копия" localSheetId="12" hidden="1">{#N/A,#N/A,TRUE,"Смета на пасс. обор. №1"}</definedName>
    <definedName name="Копия" localSheetId="15" hidden="1">{#N/A,#N/A,TRUE,"Смета на пасс. обор. №1"}</definedName>
    <definedName name="Копия" localSheetId="7" hidden="1">{#N/A,#N/A,TRUE,"Смета на пасс. обор. №1"}</definedName>
    <definedName name="Копия" localSheetId="14" hidden="1">{#N/A,#N/A,TRUE,"Смета на пасс. обор. №1"}</definedName>
    <definedName name="Копия" localSheetId="0" hidden="1">{#N/A,#N/A,TRUE,"Смета на пасс. обор. №1"}</definedName>
    <definedName name="Копия" localSheetId="13" hidden="1">{#N/A,#N/A,TRUE,"Смета на пасс. обор. №1"}</definedName>
    <definedName name="Копия" hidden="1">{#N/A,#N/A,TRUE,"Смета на пасс. обор. №1"}</definedName>
    <definedName name="Копия2509" localSheetId="12" hidden="1">{#N/A,#N/A,TRUE,"Смета на пасс. обор. №1"}</definedName>
    <definedName name="Копия2509" localSheetId="15" hidden="1">{#N/A,#N/A,TRUE,"Смета на пасс. обор. №1"}</definedName>
    <definedName name="Копия2509" localSheetId="7" hidden="1">{#N/A,#N/A,TRUE,"Смета на пасс. обор. №1"}</definedName>
    <definedName name="Копия2509" localSheetId="14" hidden="1">{#N/A,#N/A,TRUE,"Смета на пасс. обор. №1"}</definedName>
    <definedName name="Копия2509" localSheetId="0" hidden="1">{#N/A,#N/A,TRUE,"Смета на пасс. обор. №1"}</definedName>
    <definedName name="Копия2509" localSheetId="13" hidden="1">{#N/A,#N/A,TRUE,"Смета на пасс. обор. №1"}</definedName>
    <definedName name="Копия2509" hidden="1">{#N/A,#N/A,TRUE,"Смета на пасс. обор. №1"}</definedName>
    <definedName name="Корнеева" localSheetId="12">#REF!</definedName>
    <definedName name="Корнеева" localSheetId="15">#REF!</definedName>
    <definedName name="Корнеева" localSheetId="7">#REF!</definedName>
    <definedName name="Корнеева" localSheetId="14">#REF!</definedName>
    <definedName name="Корнеева" localSheetId="13">#REF!</definedName>
    <definedName name="Корнеева">#REF!</definedName>
    <definedName name="котофей" localSheetId="12" hidden="1">{#N/A,#N/A,TRUE,"Смета на пасс. обор. №1"}</definedName>
    <definedName name="котофей" localSheetId="15" hidden="1">{#N/A,#N/A,TRUE,"Смета на пасс. обор. №1"}</definedName>
    <definedName name="котофей" localSheetId="7" hidden="1">{#N/A,#N/A,TRUE,"Смета на пасс. обор. №1"}</definedName>
    <definedName name="котофей" localSheetId="14" hidden="1">{#N/A,#N/A,TRUE,"Смета на пасс. обор. №1"}</definedName>
    <definedName name="котофей" localSheetId="0" hidden="1">{#N/A,#N/A,TRUE,"Смета на пасс. обор. №1"}</definedName>
    <definedName name="котофей" localSheetId="13" hidden="1">{#N/A,#N/A,TRUE,"Смета на пасс. обор. №1"}</definedName>
    <definedName name="котофей" hidden="1">{#N/A,#N/A,TRUE,"Смета на пасс. обор. №1"}</definedName>
    <definedName name="котофей_1" localSheetId="12" hidden="1">{#N/A,#N/A,TRUE,"Смета на пасс. обор. №1"}</definedName>
    <definedName name="котофей_1" localSheetId="15" hidden="1">{#N/A,#N/A,TRUE,"Смета на пасс. обор. №1"}</definedName>
    <definedName name="котофей_1" localSheetId="7" hidden="1">{#N/A,#N/A,TRUE,"Смета на пасс. обор. №1"}</definedName>
    <definedName name="котофей_1" localSheetId="14" hidden="1">{#N/A,#N/A,TRUE,"Смета на пасс. обор. №1"}</definedName>
    <definedName name="котофей_1" localSheetId="0" hidden="1">{#N/A,#N/A,TRUE,"Смета на пасс. обор. №1"}</definedName>
    <definedName name="котофей_1" localSheetId="13" hidden="1">{#N/A,#N/A,TRUE,"Смета на пасс. обор. №1"}</definedName>
    <definedName name="котофей_1" hidden="1">{#N/A,#N/A,TRUE,"Смета на пасс. обор. №1"}</definedName>
    <definedName name="Коэф_монт">[22]Коэфф!$B$4</definedName>
    <definedName name="КоэфБезПоля" localSheetId="15">#REF!</definedName>
    <definedName name="КоэфБезПоля" localSheetId="7">#REF!</definedName>
    <definedName name="КоэфБезПоля" localSheetId="14">#REF!</definedName>
    <definedName name="КоэфБезПоля" localSheetId="13">#REF!</definedName>
    <definedName name="КоэфБезПоля">#REF!</definedName>
    <definedName name="КоэфГорЗак" localSheetId="15">#REF!</definedName>
    <definedName name="КоэфГорЗак" localSheetId="7">#REF!</definedName>
    <definedName name="КоэфГорЗак" localSheetId="14">#REF!</definedName>
    <definedName name="КоэфГорЗак" localSheetId="13">#REF!</definedName>
    <definedName name="КоэфГорЗак">#REF!</definedName>
    <definedName name="КоэфГорЗаказ">[42]ОбмОбслЗемОд!$E$29</definedName>
    <definedName name="КоэфУдорожания">[42]ОбмОбслЗемОд!$E$28</definedName>
    <definedName name="Коэффициент" localSheetId="12">#REF!</definedName>
    <definedName name="Коэффициент" localSheetId="15">#REF!</definedName>
    <definedName name="Коэффициент" localSheetId="7">#REF!</definedName>
    <definedName name="Коэффициент" localSheetId="14">#REF!</definedName>
    <definedName name="Коэффициент" localSheetId="13">#REF!</definedName>
    <definedName name="Коэффициент">#REF!</definedName>
    <definedName name="Коэффициент_1" localSheetId="15">#REF!</definedName>
    <definedName name="Коэффициент_1" localSheetId="7">#REF!</definedName>
    <definedName name="Коэффициент_1" localSheetId="14">#REF!</definedName>
    <definedName name="Коэффициент_1" localSheetId="13">#REF!</definedName>
    <definedName name="Коэффициент_1">#REF!</definedName>
    <definedName name="кп" localSheetId="12">#REF!</definedName>
    <definedName name="кп" localSheetId="15">#REF!</definedName>
    <definedName name="кп" localSheetId="7">#REF!</definedName>
    <definedName name="кп" localSheetId="14">#REF!</definedName>
    <definedName name="кп" localSheetId="13">#REF!</definedName>
    <definedName name="кп">#REF!</definedName>
    <definedName name="Кпроект" localSheetId="15">'[45]Исх. данные'!#REF!</definedName>
    <definedName name="Кпроект" localSheetId="7">'[45]Исх. данные'!#REF!</definedName>
    <definedName name="Кпроект" localSheetId="14">'[45]Исх. данные'!#REF!</definedName>
    <definedName name="Кпроект" localSheetId="13">'[46]Исх. данные'!#REF!</definedName>
    <definedName name="Кпроект">'[47]Исх. данные'!#REF!</definedName>
    <definedName name="Крек">'[18]Лист опроса'!$B$17</definedName>
    <definedName name="Крп">'[18]Лист опроса'!$B$19</definedName>
    <definedName name="кук" localSheetId="12" hidden="1">{#N/A,#N/A,TRUE,"Смета на пасс. обор. №1"}</definedName>
    <definedName name="кук" localSheetId="15" hidden="1">{#N/A,#N/A,TRUE,"Смета на пасс. обор. №1"}</definedName>
    <definedName name="кук" localSheetId="7" hidden="1">{#N/A,#N/A,TRUE,"Смета на пасс. обор. №1"}</definedName>
    <definedName name="кук" localSheetId="14" hidden="1">{#N/A,#N/A,TRUE,"Смета на пасс. обор. №1"}</definedName>
    <definedName name="кук" localSheetId="0" hidden="1">{#N/A,#N/A,TRUE,"Смета на пасс. обор. №1"}</definedName>
    <definedName name="кук" localSheetId="13" hidden="1">{#N/A,#N/A,TRUE,"Смета на пасс. обор. №1"}</definedName>
    <definedName name="кук" hidden="1">{#N/A,#N/A,TRUE,"Смета на пасс. обор. №1"}</definedName>
    <definedName name="кук_1" localSheetId="12" hidden="1">{#N/A,#N/A,TRUE,"Смета на пасс. обор. №1"}</definedName>
    <definedName name="кук_1" localSheetId="15" hidden="1">{#N/A,#N/A,TRUE,"Смета на пасс. обор. №1"}</definedName>
    <definedName name="кук_1" localSheetId="7" hidden="1">{#N/A,#N/A,TRUE,"Смета на пасс. обор. №1"}</definedName>
    <definedName name="кук_1" localSheetId="14" hidden="1">{#N/A,#N/A,TRUE,"Смета на пасс. обор. №1"}</definedName>
    <definedName name="кук_1" localSheetId="0" hidden="1">{#N/A,#N/A,TRUE,"Смета на пасс. обор. №1"}</definedName>
    <definedName name="кук_1" localSheetId="13" hidden="1">{#N/A,#N/A,TRUE,"Смета на пасс. обор. №1"}</definedName>
    <definedName name="кук_1" hidden="1">{#N/A,#N/A,TRUE,"Смета на пасс. обор. №1"}</definedName>
    <definedName name="куку" localSheetId="12">#REF!</definedName>
    <definedName name="куку" localSheetId="15">#REF!</definedName>
    <definedName name="куку" localSheetId="7">#REF!</definedName>
    <definedName name="куку" localSheetId="14">#REF!</definedName>
    <definedName name="куку" localSheetId="13">#REF!</definedName>
    <definedName name="куку">#REF!</definedName>
    <definedName name="Курган" localSheetId="12">#REF!</definedName>
    <definedName name="Курган" localSheetId="15">#REF!</definedName>
    <definedName name="Курган" localSheetId="7">#REF!</definedName>
    <definedName name="Курган" localSheetId="14">#REF!</definedName>
    <definedName name="Курган" localSheetId="13">#REF!</definedName>
    <definedName name="Курган">#REF!</definedName>
    <definedName name="курорты" localSheetId="12">#REF!</definedName>
    <definedName name="курорты" localSheetId="15">#REF!</definedName>
    <definedName name="курорты" localSheetId="7">#REF!</definedName>
    <definedName name="курорты" localSheetId="14">#REF!</definedName>
    <definedName name="курорты" localSheetId="13">#REF!</definedName>
    <definedName name="курорты">#REF!</definedName>
    <definedName name="Курс">[22]Коэфф!$B$3</definedName>
    <definedName name="Курс_доллара">'[48]Курс доллара'!$A$2</definedName>
    <definedName name="Кэл">'[18]Лист опроса'!$B$20</definedName>
    <definedName name="л" localSheetId="12" hidden="1">{#N/A,#N/A,TRUE,"Смета на пасс. обор. №1"}</definedName>
    <definedName name="л" localSheetId="15" hidden="1">{#N/A,#N/A,TRUE,"Смета на пасс. обор. №1"}</definedName>
    <definedName name="л" localSheetId="7" hidden="1">{#N/A,#N/A,TRUE,"Смета на пасс. обор. №1"}</definedName>
    <definedName name="л" localSheetId="14" hidden="1">{#N/A,#N/A,TRUE,"Смета на пасс. обор. №1"}</definedName>
    <definedName name="л" localSheetId="0" hidden="1">{#N/A,#N/A,TRUE,"Смета на пасс. обор. №1"}</definedName>
    <definedName name="л" localSheetId="13" hidden="1">{#N/A,#N/A,TRUE,"Смета на пасс. обор. №1"}</definedName>
    <definedName name="л" hidden="1">{#N/A,#N/A,TRUE,"Смета на пасс. обор. №1"}</definedName>
    <definedName name="л_1" localSheetId="12" hidden="1">{#N/A,#N/A,TRUE,"Смета на пасс. обор. №1"}</definedName>
    <definedName name="л_1" localSheetId="15" hidden="1">{#N/A,#N/A,TRUE,"Смета на пасс. обор. №1"}</definedName>
    <definedName name="л_1" localSheetId="7" hidden="1">{#N/A,#N/A,TRUE,"Смета на пасс. обор. №1"}</definedName>
    <definedName name="л_1" localSheetId="14" hidden="1">{#N/A,#N/A,TRUE,"Смета на пасс. обор. №1"}</definedName>
    <definedName name="л_1" localSheetId="0" hidden="1">{#N/A,#N/A,TRUE,"Смета на пасс. обор. №1"}</definedName>
    <definedName name="л_1" localSheetId="13" hidden="1">{#N/A,#N/A,TRUE,"Смета на пасс. обор. №1"}</definedName>
    <definedName name="л_1" hidden="1">{#N/A,#N/A,TRUE,"Смета на пасс. обор. №1"}</definedName>
    <definedName name="лаб_иссл" localSheetId="12">#REF!</definedName>
    <definedName name="лаб_иссл" localSheetId="15">#REF!</definedName>
    <definedName name="лаб_иссл" localSheetId="7">#REF!</definedName>
    <definedName name="лаб_иссл" localSheetId="14">#REF!</definedName>
    <definedName name="лаб_иссл" localSheetId="13">#REF!</definedName>
    <definedName name="лаб_иссл">#REF!</definedName>
    <definedName name="Лаб_стац" localSheetId="12">#REF!</definedName>
    <definedName name="Лаб_стац" localSheetId="15">#REF!</definedName>
    <definedName name="Лаб_стац" localSheetId="7">#REF!</definedName>
    <definedName name="Лаб_стац" localSheetId="14">#REF!</definedName>
    <definedName name="Лаб_стац" localSheetId="13">#REF!</definedName>
    <definedName name="Лаб_стац">#REF!</definedName>
    <definedName name="Лаб_эксп_усл" localSheetId="12">#REF!</definedName>
    <definedName name="Лаб_эксп_усл" localSheetId="15">#REF!</definedName>
    <definedName name="Лаб_эксп_усл" localSheetId="7">#REF!</definedName>
    <definedName name="Лаб_эксп_усл" localSheetId="14">#REF!</definedName>
    <definedName name="Лаб_эксп_усл" localSheetId="13">#REF!</definedName>
    <definedName name="Лаб_эксп_усл">#REF!</definedName>
    <definedName name="ЛабМашБур" localSheetId="15">[42]СмМашБур!#REF!</definedName>
    <definedName name="ЛабМашБур" localSheetId="7">[42]СмМашБур!#REF!</definedName>
    <definedName name="ЛабМашБур" localSheetId="14">[42]СмМашБур!#REF!</definedName>
    <definedName name="ЛабМашБур" localSheetId="13">[42]СмМашБур!#REF!</definedName>
    <definedName name="ЛабМашБур">[42]СмМашБур!#REF!</definedName>
    <definedName name="ЛабШурфов" localSheetId="15">#REF!</definedName>
    <definedName name="ЛабШурфов" localSheetId="7">#REF!</definedName>
    <definedName name="ЛабШурфов" localSheetId="14">#REF!</definedName>
    <definedName name="ЛабШурфов" localSheetId="13">#REF!</definedName>
    <definedName name="ЛабШурфов">#REF!</definedName>
    <definedName name="лдж" localSheetId="12" hidden="1">{#N/A,#N/A,TRUE,"Смета на пасс. обор. №1"}</definedName>
    <definedName name="лдж" localSheetId="15" hidden="1">{#N/A,#N/A,TRUE,"Смета на пасс. обор. №1"}</definedName>
    <definedName name="лдж" localSheetId="7" hidden="1">{#N/A,#N/A,TRUE,"Смета на пасс. обор. №1"}</definedName>
    <definedName name="лдж" localSheetId="14" hidden="1">{#N/A,#N/A,TRUE,"Смета на пасс. обор. №1"}</definedName>
    <definedName name="лдж" localSheetId="0" hidden="1">{#N/A,#N/A,TRUE,"Смета на пасс. обор. №1"}</definedName>
    <definedName name="лдж" localSheetId="13" hidden="1">{#N/A,#N/A,TRUE,"Смета на пасс. обор. №1"}</definedName>
    <definedName name="лдж" hidden="1">{#N/A,#N/A,TRUE,"Смета на пасс. обор. №1"}</definedName>
    <definedName name="лдж_1" localSheetId="12" hidden="1">{#N/A,#N/A,TRUE,"Смета на пасс. обор. №1"}</definedName>
    <definedName name="лдж_1" localSheetId="15" hidden="1">{#N/A,#N/A,TRUE,"Смета на пасс. обор. №1"}</definedName>
    <definedName name="лдж_1" localSheetId="7" hidden="1">{#N/A,#N/A,TRUE,"Смета на пасс. обор. №1"}</definedName>
    <definedName name="лдж_1" localSheetId="14" hidden="1">{#N/A,#N/A,TRUE,"Смета на пасс. обор. №1"}</definedName>
    <definedName name="лдж_1" localSheetId="0" hidden="1">{#N/A,#N/A,TRUE,"Смета на пасс. обор. №1"}</definedName>
    <definedName name="лдж_1" localSheetId="13" hidden="1">{#N/A,#N/A,TRUE,"Смета на пасс. обор. №1"}</definedName>
    <definedName name="лдж_1" hidden="1">{#N/A,#N/A,TRUE,"Смета на пасс. обор. №1"}</definedName>
    <definedName name="лл">[19]Вспомогательный!$D$78</definedName>
    <definedName name="ллдж" localSheetId="12">#REF!</definedName>
    <definedName name="ллдж" localSheetId="15">#REF!</definedName>
    <definedName name="ллдж" localSheetId="7">#REF!</definedName>
    <definedName name="ллдж" localSheetId="14">#REF!</definedName>
    <definedName name="ллдж" localSheetId="13">#REF!</definedName>
    <definedName name="ллдж">#REF!</definedName>
    <definedName name="ло" localSheetId="12">#REF!</definedName>
    <definedName name="ло" localSheetId="15">#REF!</definedName>
    <definedName name="ло" localSheetId="7">#REF!</definedName>
    <definedName name="ло" localSheetId="14">#REF!</definedName>
    <definedName name="ло" localSheetId="13">#REF!</definedName>
    <definedName name="ло">#REF!</definedName>
    <definedName name="лол" localSheetId="12">#REF!</definedName>
    <definedName name="лол" localSheetId="15">#REF!</definedName>
    <definedName name="лол" localSheetId="7">#REF!</definedName>
    <definedName name="лол" localSheetId="14">#REF!</definedName>
    <definedName name="лол" localSheetId="13">#REF!</definedName>
    <definedName name="лол">#REF!</definedName>
    <definedName name="лор" localSheetId="12" hidden="1">{#N/A,#N/A,TRUE,"Смета на пасс. обор. №1"}</definedName>
    <definedName name="лор" localSheetId="15" hidden="1">{#N/A,#N/A,TRUE,"Смета на пасс. обор. №1"}</definedName>
    <definedName name="лор" localSheetId="7" hidden="1">{#N/A,#N/A,TRUE,"Смета на пасс. обор. №1"}</definedName>
    <definedName name="лор" localSheetId="14" hidden="1">{#N/A,#N/A,TRUE,"Смета на пасс. обор. №1"}</definedName>
    <definedName name="лор" localSheetId="0" hidden="1">{#N/A,#N/A,TRUE,"Смета на пасс. обор. №1"}</definedName>
    <definedName name="лор" localSheetId="13" hidden="1">{#N/A,#N/A,TRUE,"Смета на пасс. обор. №1"}</definedName>
    <definedName name="лор" hidden="1">{#N/A,#N/A,TRUE,"Смета на пасс. обор. №1"}</definedName>
    <definedName name="лор_1" localSheetId="12" hidden="1">{#N/A,#N/A,TRUE,"Смета на пасс. обор. №1"}</definedName>
    <definedName name="лор_1" localSheetId="15" hidden="1">{#N/A,#N/A,TRUE,"Смета на пасс. обор. №1"}</definedName>
    <definedName name="лор_1" localSheetId="7" hidden="1">{#N/A,#N/A,TRUE,"Смета на пасс. обор. №1"}</definedName>
    <definedName name="лор_1" localSheetId="14" hidden="1">{#N/A,#N/A,TRUE,"Смета на пасс. обор. №1"}</definedName>
    <definedName name="лор_1" localSheetId="0" hidden="1">{#N/A,#N/A,TRUE,"Смета на пасс. обор. №1"}</definedName>
    <definedName name="лор_1" localSheetId="13" hidden="1">{#N/A,#N/A,TRUE,"Смета на пасс. обор. №1"}</definedName>
    <definedName name="лор_1" hidden="1">{#N/A,#N/A,TRUE,"Смета на пасс. обор. №1"}</definedName>
    <definedName name="лот" localSheetId="12" hidden="1">{#N/A,#N/A,TRUE,"Смета на пасс. обор. №1"}</definedName>
    <definedName name="лот" localSheetId="15" hidden="1">{#N/A,#N/A,TRUE,"Смета на пасс. обор. №1"}</definedName>
    <definedName name="лот" localSheetId="7" hidden="1">{#N/A,#N/A,TRUE,"Смета на пасс. обор. №1"}</definedName>
    <definedName name="лот" localSheetId="14" hidden="1">{#N/A,#N/A,TRUE,"Смета на пасс. обор. №1"}</definedName>
    <definedName name="лот" localSheetId="0" hidden="1">{#N/A,#N/A,TRUE,"Смета на пасс. обор. №1"}</definedName>
    <definedName name="лот" localSheetId="13" hidden="1">{#N/A,#N/A,TRUE,"Смета на пасс. обор. №1"}</definedName>
    <definedName name="лот" hidden="1">{#N/A,#N/A,TRUE,"Смета на пасс. обор. №1"}</definedName>
    <definedName name="лот_1" localSheetId="12" hidden="1">{#N/A,#N/A,TRUE,"Смета на пасс. обор. №1"}</definedName>
    <definedName name="лот_1" localSheetId="15" hidden="1">{#N/A,#N/A,TRUE,"Смета на пасс. обор. №1"}</definedName>
    <definedName name="лот_1" localSheetId="7" hidden="1">{#N/A,#N/A,TRUE,"Смета на пасс. обор. №1"}</definedName>
    <definedName name="лот_1" localSheetId="14" hidden="1">{#N/A,#N/A,TRUE,"Смета на пасс. обор. №1"}</definedName>
    <definedName name="лот_1" localSheetId="0" hidden="1">{#N/A,#N/A,TRUE,"Смета на пасс. обор. №1"}</definedName>
    <definedName name="лот_1" localSheetId="13" hidden="1">{#N/A,#N/A,TRUE,"Смета на пасс. обор. №1"}</definedName>
    <definedName name="лот_1" hidden="1">{#N/A,#N/A,TRUE,"Смета на пасс. обор. №1"}</definedName>
    <definedName name="лрпораплтль" localSheetId="15">#REF!</definedName>
    <definedName name="лрпораплтль" localSheetId="7">#REF!</definedName>
    <definedName name="лрпораплтль" localSheetId="14">#REF!</definedName>
    <definedName name="лрпораплтль" localSheetId="13">#REF!</definedName>
    <definedName name="лрпораплтль">#REF!</definedName>
    <definedName name="Лс" localSheetId="12">#REF!</definedName>
    <definedName name="Лс" localSheetId="15">#REF!</definedName>
    <definedName name="Лс" localSheetId="7">#REF!</definedName>
    <definedName name="Лс" localSheetId="14">#REF!</definedName>
    <definedName name="Лс" localSheetId="13">#REF!</definedName>
    <definedName name="Лс">#REF!</definedName>
    <definedName name="Махачкала" localSheetId="12">#REF!</definedName>
    <definedName name="Махачкала" localSheetId="15">#REF!</definedName>
    <definedName name="Махачкала" localSheetId="7">#REF!</definedName>
    <definedName name="Махачкала" localSheetId="14">#REF!</definedName>
    <definedName name="Махачкала" localSheetId="13">#REF!</definedName>
    <definedName name="Махачкала">#REF!</definedName>
    <definedName name="Махачкала_1" localSheetId="12">#REF!</definedName>
    <definedName name="Махачкала_1" localSheetId="15">#REF!</definedName>
    <definedName name="Махачкала_1" localSheetId="7">#REF!</definedName>
    <definedName name="Махачкала_1" localSheetId="14">#REF!</definedName>
    <definedName name="Махачкала_1" localSheetId="13">#REF!</definedName>
    <definedName name="Махачкала_1">#REF!</definedName>
    <definedName name="Махачкала_2" localSheetId="12">#REF!</definedName>
    <definedName name="Махачкала_2" localSheetId="15">#REF!</definedName>
    <definedName name="Махачкала_2" localSheetId="7">#REF!</definedName>
    <definedName name="Махачкала_2" localSheetId="14">#REF!</definedName>
    <definedName name="Махачкала_2" localSheetId="13">#REF!</definedName>
    <definedName name="Махачкала_2">#REF!</definedName>
    <definedName name="Махачкала_22" localSheetId="12">#REF!</definedName>
    <definedName name="Махачкала_22" localSheetId="15">#REF!</definedName>
    <definedName name="Махачкала_22" localSheetId="7">#REF!</definedName>
    <definedName name="Махачкала_22" localSheetId="14">#REF!</definedName>
    <definedName name="Махачкала_22" localSheetId="13">#REF!</definedName>
    <definedName name="Махачкала_22">#REF!</definedName>
    <definedName name="Махачкала_49" localSheetId="12">#REF!</definedName>
    <definedName name="Махачкала_49" localSheetId="15">#REF!</definedName>
    <definedName name="Махачкала_49" localSheetId="7">#REF!</definedName>
    <definedName name="Махачкала_49" localSheetId="14">#REF!</definedName>
    <definedName name="Махачкала_49" localSheetId="13">#REF!</definedName>
    <definedName name="Махачкала_49">#REF!</definedName>
    <definedName name="Махачкала_5" localSheetId="12">#REF!</definedName>
    <definedName name="Махачкала_5" localSheetId="15">#REF!</definedName>
    <definedName name="Махачкала_5" localSheetId="7">#REF!</definedName>
    <definedName name="Махачкала_5" localSheetId="14">#REF!</definedName>
    <definedName name="Махачкала_5" localSheetId="13">#REF!</definedName>
    <definedName name="Махачкала_5">#REF!</definedName>
    <definedName name="Махачкала_50" localSheetId="12">#REF!</definedName>
    <definedName name="Махачкала_50" localSheetId="15">#REF!</definedName>
    <definedName name="Махачкала_50" localSheetId="7">#REF!</definedName>
    <definedName name="Махачкала_50" localSheetId="14">#REF!</definedName>
    <definedName name="Махачкала_50" localSheetId="13">#REF!</definedName>
    <definedName name="Махачкала_50">#REF!</definedName>
    <definedName name="Махачкала_51" localSheetId="12">#REF!</definedName>
    <definedName name="Махачкала_51" localSheetId="15">#REF!</definedName>
    <definedName name="Махачкала_51" localSheetId="7">#REF!</definedName>
    <definedName name="Махачкала_51" localSheetId="14">#REF!</definedName>
    <definedName name="Махачкала_51" localSheetId="13">#REF!</definedName>
    <definedName name="Махачкала_51">#REF!</definedName>
    <definedName name="Махачкала_52" localSheetId="12">#REF!</definedName>
    <definedName name="Махачкала_52" localSheetId="15">#REF!</definedName>
    <definedName name="Махачкала_52" localSheetId="7">#REF!</definedName>
    <definedName name="Махачкала_52" localSheetId="14">#REF!</definedName>
    <definedName name="Махачкала_52" localSheetId="13">#REF!</definedName>
    <definedName name="Махачкала_52">#REF!</definedName>
    <definedName name="Махачкала_53" localSheetId="12">#REF!</definedName>
    <definedName name="Махачкала_53" localSheetId="15">#REF!</definedName>
    <definedName name="Махачкала_53" localSheetId="7">#REF!</definedName>
    <definedName name="Махачкала_53" localSheetId="14">#REF!</definedName>
    <definedName name="Махачкала_53" localSheetId="13">#REF!</definedName>
    <definedName name="Махачкала_53">#REF!</definedName>
    <definedName name="Махачкала_54" localSheetId="12">#REF!</definedName>
    <definedName name="Махачкала_54" localSheetId="15">#REF!</definedName>
    <definedName name="Махачкала_54" localSheetId="7">#REF!</definedName>
    <definedName name="Махачкала_54" localSheetId="14">#REF!</definedName>
    <definedName name="Махачкала_54" localSheetId="13">#REF!</definedName>
    <definedName name="Махачкала_54">#REF!</definedName>
    <definedName name="Металли_еская_дверца_для_напольного_монтажного_шкафа_VERO__600x600x42U__с_замком_и_клю_ами" localSheetId="12">#REF!</definedName>
    <definedName name="Металли_еская_дверца_для_напольного_монтажного_шкафа_VERO__600x600x42U__с_замком_и_клю_ами" localSheetId="15">#REF!</definedName>
    <definedName name="Металли_еская_дверца_для_напольного_монтажного_шкафа_VERO__600x600x42U__с_замком_и_клю_ами" localSheetId="7">#REF!</definedName>
    <definedName name="Металли_еская_дверца_для_напольного_монтажного_шкафа_VERO__600x600x42U__с_замком_и_клю_ами" localSheetId="14">#REF!</definedName>
    <definedName name="Металли_еская_дверца_для_напольного_монтажного_шкафа_VERO__600x600x42U__с_замком_и_клю_ами" localSheetId="13">#REF!</definedName>
    <definedName name="Металли_еская_дверца_для_напольного_монтажного_шкафа_VERO__600x600x42U__с_замком_и_клю_ами">#REF!</definedName>
    <definedName name="мж1">'[49]СметаСводная 1 оч'!$D$6</definedName>
    <definedName name="мил" localSheetId="15">{0,"овz";1,"z";2,"аz";5,"овz"}</definedName>
    <definedName name="мил" localSheetId="7">{0,"овz";1,"z";2,"аz";5,"овz"}</definedName>
    <definedName name="мил" localSheetId="14">{0,"овz";1,"z";2,"аz";5,"овz"}</definedName>
    <definedName name="мил" localSheetId="0">{0,"овz";1,"z";2,"аz";5,"овz"}</definedName>
    <definedName name="мил" localSheetId="13">{0,"овz";1,"z";2,"аz";5,"овz"}</definedName>
    <definedName name="мил">{0,"овz";1,"z";2,"аz";5,"овz"}</definedName>
    <definedName name="мир" localSheetId="12" hidden="1">{#N/A,#N/A,TRUE,"Смета на пасс. обор. №1"}</definedName>
    <definedName name="мир" localSheetId="15" hidden="1">{#N/A,#N/A,TRUE,"Смета на пасс. обор. №1"}</definedName>
    <definedName name="мир" localSheetId="7" hidden="1">{#N/A,#N/A,TRUE,"Смета на пасс. обор. №1"}</definedName>
    <definedName name="мир" localSheetId="14" hidden="1">{#N/A,#N/A,TRUE,"Смета на пасс. обор. №1"}</definedName>
    <definedName name="мир" localSheetId="0" hidden="1">{#N/A,#N/A,TRUE,"Смета на пасс. обор. №1"}</definedName>
    <definedName name="мир" localSheetId="13" hidden="1">{#N/A,#N/A,TRUE,"Смета на пасс. обор. №1"}</definedName>
    <definedName name="мир" hidden="1">{#N/A,#N/A,TRUE,"Смета на пасс. обор. №1"}</definedName>
    <definedName name="мир_1" localSheetId="12" hidden="1">{#N/A,#N/A,TRUE,"Смета на пасс. обор. №1"}</definedName>
    <definedName name="мир_1" localSheetId="15" hidden="1">{#N/A,#N/A,TRUE,"Смета на пасс. обор. №1"}</definedName>
    <definedName name="мир_1" localSheetId="7" hidden="1">{#N/A,#N/A,TRUE,"Смета на пасс. обор. №1"}</definedName>
    <definedName name="мир_1" localSheetId="14" hidden="1">{#N/A,#N/A,TRUE,"Смета на пасс. обор. №1"}</definedName>
    <definedName name="мир_1" localSheetId="0" hidden="1">{#N/A,#N/A,TRUE,"Смета на пасс. обор. №1"}</definedName>
    <definedName name="мир_1" localSheetId="13" hidden="1">{#N/A,#N/A,TRUE,"Смета на пасс. обор. №1"}</definedName>
    <definedName name="мир_1" hidden="1">{#N/A,#N/A,TRUE,"Смета на пасс. обор. №1"}</definedName>
    <definedName name="мит" localSheetId="12">#REF!</definedName>
    <definedName name="мит" localSheetId="15">#REF!</definedName>
    <definedName name="мит" localSheetId="7">#REF!</definedName>
    <definedName name="мит" localSheetId="14">#REF!</definedName>
    <definedName name="мит" localSheetId="13">#REF!</definedName>
    <definedName name="мит">#REF!</definedName>
    <definedName name="митюгов">'[50]Данные для расчёта сметы'!$J$33</definedName>
    <definedName name="митюгов_1">'[51]Данные для расчёта сметы'!$J$33</definedName>
    <definedName name="митюгов_2">'[52]Данные для расчёта сметы'!$J$33</definedName>
    <definedName name="мм" localSheetId="12">#REF!</definedName>
    <definedName name="мм" localSheetId="15">#REF!</definedName>
    <definedName name="мм" localSheetId="7">#REF!</definedName>
    <definedName name="мм" localSheetId="14">#REF!</definedName>
    <definedName name="мм" localSheetId="13">#REF!</definedName>
    <definedName name="мм">#REF!</definedName>
    <definedName name="МММММММММ" localSheetId="12">#REF!</definedName>
    <definedName name="МММММММММ" localSheetId="15">#REF!</definedName>
    <definedName name="МММММММММ" localSheetId="7">#REF!</definedName>
    <definedName name="МММММММММ" localSheetId="14">#REF!</definedName>
    <definedName name="МММММММММ" localSheetId="13">#REF!</definedName>
    <definedName name="МММММММММ">#REF!</definedName>
    <definedName name="Название_проекта" localSheetId="12">#REF!</definedName>
    <definedName name="Название_проекта" localSheetId="15">#REF!</definedName>
    <definedName name="Название_проекта" localSheetId="7">#REF!</definedName>
    <definedName name="Название_проекта" localSheetId="14">#REF!</definedName>
    <definedName name="Название_проекта" localSheetId="13">#REF!</definedName>
    <definedName name="Название_проекта">#REF!</definedName>
    <definedName name="Название_проекта_1" localSheetId="15">#REF!</definedName>
    <definedName name="Название_проекта_1" localSheetId="7">#REF!</definedName>
    <definedName name="Название_проекта_1" localSheetId="14">#REF!</definedName>
    <definedName name="Название_проекта_1" localSheetId="13">#REF!</definedName>
    <definedName name="Название_проекта_1">#REF!</definedName>
    <definedName name="НАЧ_ИО" localSheetId="15">#REF!</definedName>
    <definedName name="НАЧ_ИО" localSheetId="7">#REF!</definedName>
    <definedName name="НАЧ_ИО" localSheetId="14">#REF!</definedName>
    <definedName name="НАЧ_ИО" localSheetId="13">#REF!</definedName>
    <definedName name="НАЧ_ИО">#REF!</definedName>
    <definedName name="НАЧ_ИО_РД" localSheetId="15">#REF!</definedName>
    <definedName name="НАЧ_ИО_РД" localSheetId="7">#REF!</definedName>
    <definedName name="НАЧ_ИО_РД" localSheetId="14">#REF!</definedName>
    <definedName name="НАЧ_ИО_РД" localSheetId="13">#REF!</definedName>
    <definedName name="НАЧ_ИО_РД">#REF!</definedName>
    <definedName name="НАЧ_МО" localSheetId="15">#REF!</definedName>
    <definedName name="НАЧ_МО" localSheetId="7">#REF!</definedName>
    <definedName name="НАЧ_МО" localSheetId="14">#REF!</definedName>
    <definedName name="НАЧ_МО" localSheetId="13">#REF!</definedName>
    <definedName name="НАЧ_МО">#REF!</definedName>
    <definedName name="НАЧ_МО_РД" localSheetId="15">#REF!</definedName>
    <definedName name="НАЧ_МО_РД" localSheetId="7">#REF!</definedName>
    <definedName name="НАЧ_МО_РД" localSheetId="14">#REF!</definedName>
    <definedName name="НАЧ_МО_РД" localSheetId="13">#REF!</definedName>
    <definedName name="НАЧ_МО_РД">#REF!</definedName>
    <definedName name="НАЧ_ОО" localSheetId="15">#REF!</definedName>
    <definedName name="НАЧ_ОО" localSheetId="7">#REF!</definedName>
    <definedName name="НАЧ_ОО" localSheetId="14">#REF!</definedName>
    <definedName name="НАЧ_ОО" localSheetId="13">#REF!</definedName>
    <definedName name="НАЧ_ОО">#REF!</definedName>
    <definedName name="НАЧ_ОО_РД" localSheetId="15">#REF!</definedName>
    <definedName name="НАЧ_ОО_РД" localSheetId="7">#REF!</definedName>
    <definedName name="НАЧ_ОО_РД" localSheetId="14">#REF!</definedName>
    <definedName name="НАЧ_ОО_РД" localSheetId="13">#REF!</definedName>
    <definedName name="НАЧ_ОО_РД">#REF!</definedName>
    <definedName name="НАЧ_ОР" localSheetId="15">#REF!</definedName>
    <definedName name="НАЧ_ОР" localSheetId="7">#REF!</definedName>
    <definedName name="НАЧ_ОР" localSheetId="14">#REF!</definedName>
    <definedName name="НАЧ_ОР" localSheetId="13">#REF!</definedName>
    <definedName name="НАЧ_ОР">#REF!</definedName>
    <definedName name="НАЧ_ОР_РД" localSheetId="15">#REF!</definedName>
    <definedName name="НАЧ_ОР_РД" localSheetId="7">#REF!</definedName>
    <definedName name="НАЧ_ОР_РД" localSheetId="14">#REF!</definedName>
    <definedName name="НАЧ_ОР_РД" localSheetId="13">#REF!</definedName>
    <definedName name="НАЧ_ОР_РД">#REF!</definedName>
    <definedName name="НАЧ_ПО" localSheetId="15">#REF!</definedName>
    <definedName name="НАЧ_ПО" localSheetId="7">#REF!</definedName>
    <definedName name="НАЧ_ПО" localSheetId="14">#REF!</definedName>
    <definedName name="НАЧ_ПО" localSheetId="13">#REF!</definedName>
    <definedName name="НАЧ_ПО">#REF!</definedName>
    <definedName name="НАЧ_ПО_РД" localSheetId="15">#REF!</definedName>
    <definedName name="НАЧ_ПО_РД" localSheetId="7">#REF!</definedName>
    <definedName name="НАЧ_ПО_РД" localSheetId="14">#REF!</definedName>
    <definedName name="НАЧ_ПО_РД" localSheetId="13">#REF!</definedName>
    <definedName name="НАЧ_ПО_РД">#REF!</definedName>
    <definedName name="НАЧ_ТО" localSheetId="15">#REF!</definedName>
    <definedName name="НАЧ_ТО" localSheetId="7">#REF!</definedName>
    <definedName name="НАЧ_ТО" localSheetId="14">#REF!</definedName>
    <definedName name="НАЧ_ТО" localSheetId="13">#REF!</definedName>
    <definedName name="НАЧ_ТО">#REF!</definedName>
    <definedName name="НАЧ_ТО_РД" localSheetId="15">#REF!</definedName>
    <definedName name="НАЧ_ТО_РД" localSheetId="7">#REF!</definedName>
    <definedName name="НАЧ_ТО_РД" localSheetId="14">#REF!</definedName>
    <definedName name="НАЧ_ТО_РД" localSheetId="13">#REF!</definedName>
    <definedName name="НАЧ_ТО_РД">#REF!</definedName>
    <definedName name="ндс" localSheetId="12">#REF!</definedName>
    <definedName name="ндс" localSheetId="15">#REF!</definedName>
    <definedName name="ндс" localSheetId="7">#REF!</definedName>
    <definedName name="ндс" localSheetId="14">#REF!</definedName>
    <definedName name="ндс" localSheetId="13">#REF!</definedName>
    <definedName name="ндс">#REF!</definedName>
    <definedName name="неп" localSheetId="12">#REF!</definedName>
    <definedName name="неп" localSheetId="15">#REF!</definedName>
    <definedName name="неп" localSheetId="7">#REF!</definedName>
    <definedName name="неп" localSheetId="14">#REF!</definedName>
    <definedName name="неп" localSheetId="13">#REF!</definedName>
    <definedName name="неп">#REF!</definedName>
    <definedName name="неп_1" localSheetId="12">#REF!</definedName>
    <definedName name="неп_1" localSheetId="15">#REF!</definedName>
    <definedName name="неп_1" localSheetId="7">#REF!</definedName>
    <definedName name="неп_1" localSheetId="14">#REF!</definedName>
    <definedName name="неп_1" localSheetId="13">#REF!</definedName>
    <definedName name="неп_1">#REF!</definedName>
    <definedName name="неп_10" localSheetId="12">#REF!</definedName>
    <definedName name="неп_10" localSheetId="15">#REF!</definedName>
    <definedName name="неп_10" localSheetId="7">#REF!</definedName>
    <definedName name="неп_10" localSheetId="14">#REF!</definedName>
    <definedName name="неп_10" localSheetId="13">#REF!</definedName>
    <definedName name="неп_10">#REF!</definedName>
    <definedName name="неп_11" localSheetId="12">#REF!</definedName>
    <definedName name="неп_11" localSheetId="15">#REF!</definedName>
    <definedName name="неп_11" localSheetId="7">#REF!</definedName>
    <definedName name="неп_11" localSheetId="14">#REF!</definedName>
    <definedName name="неп_11" localSheetId="13">#REF!</definedName>
    <definedName name="неп_11">#REF!</definedName>
    <definedName name="неп_12" localSheetId="12">#REF!</definedName>
    <definedName name="неп_12" localSheetId="15">#REF!</definedName>
    <definedName name="неп_12" localSheetId="7">#REF!</definedName>
    <definedName name="неп_12" localSheetId="14">#REF!</definedName>
    <definedName name="неп_12" localSheetId="13">#REF!</definedName>
    <definedName name="неп_12">#REF!</definedName>
    <definedName name="неп_13" localSheetId="12">#REF!</definedName>
    <definedName name="неп_13" localSheetId="15">#REF!</definedName>
    <definedName name="неп_13" localSheetId="7">#REF!</definedName>
    <definedName name="неп_13" localSheetId="14">#REF!</definedName>
    <definedName name="неп_13" localSheetId="13">#REF!</definedName>
    <definedName name="неп_13">#REF!</definedName>
    <definedName name="неп_14" localSheetId="12">#REF!</definedName>
    <definedName name="неп_14" localSheetId="15">#REF!</definedName>
    <definedName name="неп_14" localSheetId="7">#REF!</definedName>
    <definedName name="неп_14" localSheetId="14">#REF!</definedName>
    <definedName name="неп_14" localSheetId="13">#REF!</definedName>
    <definedName name="неп_14">#REF!</definedName>
    <definedName name="неп_15" localSheetId="12">#REF!</definedName>
    <definedName name="неп_15" localSheetId="15">#REF!</definedName>
    <definedName name="неп_15" localSheetId="7">#REF!</definedName>
    <definedName name="неп_15" localSheetId="14">#REF!</definedName>
    <definedName name="неп_15" localSheetId="13">#REF!</definedName>
    <definedName name="неп_15">#REF!</definedName>
    <definedName name="неп_16" localSheetId="12">#REF!</definedName>
    <definedName name="неп_16" localSheetId="15">#REF!</definedName>
    <definedName name="неп_16" localSheetId="7">#REF!</definedName>
    <definedName name="неп_16" localSheetId="14">#REF!</definedName>
    <definedName name="неп_16" localSheetId="13">#REF!</definedName>
    <definedName name="неп_16">#REF!</definedName>
    <definedName name="неп_17" localSheetId="12">#REF!</definedName>
    <definedName name="неп_17" localSheetId="15">#REF!</definedName>
    <definedName name="неп_17" localSheetId="7">#REF!</definedName>
    <definedName name="неп_17" localSheetId="14">#REF!</definedName>
    <definedName name="неп_17" localSheetId="13">#REF!</definedName>
    <definedName name="неп_17">#REF!</definedName>
    <definedName name="неп_18" localSheetId="12">#REF!</definedName>
    <definedName name="неп_18" localSheetId="15">#REF!</definedName>
    <definedName name="неп_18" localSheetId="7">#REF!</definedName>
    <definedName name="неп_18" localSheetId="14">#REF!</definedName>
    <definedName name="неп_18" localSheetId="13">#REF!</definedName>
    <definedName name="неп_18">#REF!</definedName>
    <definedName name="неп_19" localSheetId="12">#REF!</definedName>
    <definedName name="неп_19" localSheetId="15">#REF!</definedName>
    <definedName name="неп_19" localSheetId="7">#REF!</definedName>
    <definedName name="неп_19" localSheetId="14">#REF!</definedName>
    <definedName name="неп_19" localSheetId="13">#REF!</definedName>
    <definedName name="неп_19">#REF!</definedName>
    <definedName name="неп_2" localSheetId="12">#REF!</definedName>
    <definedName name="неп_2" localSheetId="15">#REF!</definedName>
    <definedName name="неп_2" localSheetId="7">#REF!</definedName>
    <definedName name="неп_2" localSheetId="14">#REF!</definedName>
    <definedName name="неп_2" localSheetId="13">#REF!</definedName>
    <definedName name="неп_2">#REF!</definedName>
    <definedName name="неп_20" localSheetId="12">#REF!</definedName>
    <definedName name="неп_20" localSheetId="15">#REF!</definedName>
    <definedName name="неп_20" localSheetId="7">#REF!</definedName>
    <definedName name="неп_20" localSheetId="14">#REF!</definedName>
    <definedName name="неп_20" localSheetId="13">#REF!</definedName>
    <definedName name="неп_20">#REF!</definedName>
    <definedName name="неп_21" localSheetId="12">#REF!</definedName>
    <definedName name="неп_21" localSheetId="15">#REF!</definedName>
    <definedName name="неп_21" localSheetId="7">#REF!</definedName>
    <definedName name="неп_21" localSheetId="14">#REF!</definedName>
    <definedName name="неп_21" localSheetId="13">#REF!</definedName>
    <definedName name="неп_21">#REF!</definedName>
    <definedName name="неп_49" localSheetId="12">#REF!</definedName>
    <definedName name="неп_49" localSheetId="15">#REF!</definedName>
    <definedName name="неп_49" localSheetId="7">#REF!</definedName>
    <definedName name="неп_49" localSheetId="14">#REF!</definedName>
    <definedName name="неп_49" localSheetId="13">#REF!</definedName>
    <definedName name="неп_49">#REF!</definedName>
    <definedName name="неп_50" localSheetId="12">#REF!</definedName>
    <definedName name="неп_50" localSheetId="15">#REF!</definedName>
    <definedName name="неп_50" localSheetId="7">#REF!</definedName>
    <definedName name="неп_50" localSheetId="14">#REF!</definedName>
    <definedName name="неп_50" localSheetId="13">#REF!</definedName>
    <definedName name="неп_50">#REF!</definedName>
    <definedName name="неп_51" localSheetId="12">#REF!</definedName>
    <definedName name="неп_51" localSheetId="15">#REF!</definedName>
    <definedName name="неп_51" localSheetId="7">#REF!</definedName>
    <definedName name="неп_51" localSheetId="14">#REF!</definedName>
    <definedName name="неп_51" localSheetId="13">#REF!</definedName>
    <definedName name="неп_51">#REF!</definedName>
    <definedName name="неп_52" localSheetId="12">#REF!</definedName>
    <definedName name="неп_52" localSheetId="15">#REF!</definedName>
    <definedName name="неп_52" localSheetId="7">#REF!</definedName>
    <definedName name="неп_52" localSheetId="14">#REF!</definedName>
    <definedName name="неп_52" localSheetId="13">#REF!</definedName>
    <definedName name="неп_52">#REF!</definedName>
    <definedName name="неп_53" localSheetId="12">#REF!</definedName>
    <definedName name="неп_53" localSheetId="15">#REF!</definedName>
    <definedName name="неп_53" localSheetId="7">#REF!</definedName>
    <definedName name="неп_53" localSheetId="14">#REF!</definedName>
    <definedName name="неп_53" localSheetId="13">#REF!</definedName>
    <definedName name="неп_53">#REF!</definedName>
    <definedName name="неп_54" localSheetId="12">#REF!</definedName>
    <definedName name="неп_54" localSheetId="15">#REF!</definedName>
    <definedName name="неп_54" localSheetId="7">#REF!</definedName>
    <definedName name="неп_54" localSheetId="14">#REF!</definedName>
    <definedName name="неп_54" localSheetId="13">#REF!</definedName>
    <definedName name="неп_54">#REF!</definedName>
    <definedName name="неп_6" localSheetId="12">#REF!</definedName>
    <definedName name="неп_6" localSheetId="15">#REF!</definedName>
    <definedName name="неп_6" localSheetId="7">#REF!</definedName>
    <definedName name="неп_6" localSheetId="14">#REF!</definedName>
    <definedName name="неп_6" localSheetId="13">#REF!</definedName>
    <definedName name="неп_6">#REF!</definedName>
    <definedName name="неп_7" localSheetId="12">#REF!</definedName>
    <definedName name="неп_7" localSheetId="15">#REF!</definedName>
    <definedName name="неп_7" localSheetId="7">#REF!</definedName>
    <definedName name="неп_7" localSheetId="14">#REF!</definedName>
    <definedName name="неп_7" localSheetId="13">#REF!</definedName>
    <definedName name="неп_7">#REF!</definedName>
    <definedName name="неп_8" localSheetId="12">#REF!</definedName>
    <definedName name="неп_8" localSheetId="15">#REF!</definedName>
    <definedName name="неп_8" localSheetId="7">#REF!</definedName>
    <definedName name="неп_8" localSheetId="14">#REF!</definedName>
    <definedName name="неп_8" localSheetId="13">#REF!</definedName>
    <definedName name="неп_8">#REF!</definedName>
    <definedName name="неп_9" localSheetId="12">#REF!</definedName>
    <definedName name="неп_9" localSheetId="15">#REF!</definedName>
    <definedName name="неп_9" localSheetId="7">#REF!</definedName>
    <definedName name="неп_9" localSheetId="14">#REF!</definedName>
    <definedName name="неп_9" localSheetId="13">#REF!</definedName>
    <definedName name="неп_9">#REF!</definedName>
    <definedName name="Непредв">[22]Коэфф!$B$7</definedName>
    <definedName name="ННОвгород" localSheetId="12">#REF!</definedName>
    <definedName name="ННОвгород" localSheetId="15">#REF!</definedName>
    <definedName name="ННОвгород" localSheetId="7">#REF!</definedName>
    <definedName name="ННОвгород" localSheetId="14">#REF!</definedName>
    <definedName name="ННОвгород" localSheetId="13">#REF!</definedName>
    <definedName name="ННОвгород">#REF!</definedName>
    <definedName name="ННОвгород_1" localSheetId="12">#REF!</definedName>
    <definedName name="ННОвгород_1" localSheetId="15">#REF!</definedName>
    <definedName name="ННОвгород_1" localSheetId="7">#REF!</definedName>
    <definedName name="ННОвгород_1" localSheetId="14">#REF!</definedName>
    <definedName name="ННОвгород_1" localSheetId="13">#REF!</definedName>
    <definedName name="ННОвгород_1">#REF!</definedName>
    <definedName name="ННОвгород_2" localSheetId="12">#REF!</definedName>
    <definedName name="ННОвгород_2" localSheetId="15">#REF!</definedName>
    <definedName name="ННОвгород_2" localSheetId="7">#REF!</definedName>
    <definedName name="ННОвгород_2" localSheetId="14">#REF!</definedName>
    <definedName name="ННОвгород_2" localSheetId="13">#REF!</definedName>
    <definedName name="ННОвгород_2">#REF!</definedName>
    <definedName name="ННОвгород_22" localSheetId="12">#REF!</definedName>
    <definedName name="ННОвгород_22" localSheetId="15">#REF!</definedName>
    <definedName name="ННОвгород_22" localSheetId="7">#REF!</definedName>
    <definedName name="ННОвгород_22" localSheetId="14">#REF!</definedName>
    <definedName name="ННОвгород_22" localSheetId="13">#REF!</definedName>
    <definedName name="ННОвгород_22">#REF!</definedName>
    <definedName name="ННОвгород_49" localSheetId="12">#REF!</definedName>
    <definedName name="ННОвгород_49" localSheetId="15">#REF!</definedName>
    <definedName name="ННОвгород_49" localSheetId="7">#REF!</definedName>
    <definedName name="ННОвгород_49" localSheetId="14">#REF!</definedName>
    <definedName name="ННОвгород_49" localSheetId="13">#REF!</definedName>
    <definedName name="ННОвгород_49">#REF!</definedName>
    <definedName name="ННОвгород_5" localSheetId="12">#REF!</definedName>
    <definedName name="ННОвгород_5" localSheetId="15">#REF!</definedName>
    <definedName name="ННОвгород_5" localSheetId="7">#REF!</definedName>
    <definedName name="ННОвгород_5" localSheetId="14">#REF!</definedName>
    <definedName name="ННОвгород_5" localSheetId="13">#REF!</definedName>
    <definedName name="ННОвгород_5">#REF!</definedName>
    <definedName name="ННОвгород_50" localSheetId="12">#REF!</definedName>
    <definedName name="ННОвгород_50" localSheetId="15">#REF!</definedName>
    <definedName name="ННОвгород_50" localSheetId="7">#REF!</definedName>
    <definedName name="ННОвгород_50" localSheetId="14">#REF!</definedName>
    <definedName name="ННОвгород_50" localSheetId="13">#REF!</definedName>
    <definedName name="ННОвгород_50">#REF!</definedName>
    <definedName name="ННОвгород_51" localSheetId="12">#REF!</definedName>
    <definedName name="ННОвгород_51" localSheetId="15">#REF!</definedName>
    <definedName name="ННОвгород_51" localSheetId="7">#REF!</definedName>
    <definedName name="ННОвгород_51" localSheetId="14">#REF!</definedName>
    <definedName name="ННОвгород_51" localSheetId="13">#REF!</definedName>
    <definedName name="ННОвгород_51">#REF!</definedName>
    <definedName name="ННОвгород_52" localSheetId="12">#REF!</definedName>
    <definedName name="ННОвгород_52" localSheetId="15">#REF!</definedName>
    <definedName name="ННОвгород_52" localSheetId="7">#REF!</definedName>
    <definedName name="ННОвгород_52" localSheetId="14">#REF!</definedName>
    <definedName name="ННОвгород_52" localSheetId="13">#REF!</definedName>
    <definedName name="ННОвгород_52">#REF!</definedName>
    <definedName name="ННОвгород_53" localSheetId="12">#REF!</definedName>
    <definedName name="ННОвгород_53" localSheetId="15">#REF!</definedName>
    <definedName name="ННОвгород_53" localSheetId="7">#REF!</definedName>
    <definedName name="ННОвгород_53" localSheetId="14">#REF!</definedName>
    <definedName name="ННОвгород_53" localSheetId="13">#REF!</definedName>
    <definedName name="ННОвгород_53">#REF!</definedName>
    <definedName name="ННОвгород_54" localSheetId="12">#REF!</definedName>
    <definedName name="ННОвгород_54" localSheetId="15">#REF!</definedName>
    <definedName name="ННОвгород_54" localSheetId="7">#REF!</definedName>
    <definedName name="ННОвгород_54" localSheetId="14">#REF!</definedName>
    <definedName name="ННОвгород_54" localSheetId="13">#REF!</definedName>
    <definedName name="ННОвгород_54">#REF!</definedName>
    <definedName name="новые_ОФ_2003">[17]рабочий!$F$305:$W$327</definedName>
    <definedName name="новые_ОФ_2004">[17]рабочий!$F$335:$W$357</definedName>
    <definedName name="новые_ОФ_а_всего">[17]рабочий!$F$767:$V$789</definedName>
    <definedName name="новые_ОФ_всего">[17]рабочий!$F$1331:$V$1353</definedName>
    <definedName name="новые_ОФ_п_всего">[17]рабочий!$F$1293:$V$1315</definedName>
    <definedName name="Номер_договора" localSheetId="12">#REF!</definedName>
    <definedName name="Номер_договора" localSheetId="15">#REF!</definedName>
    <definedName name="Номер_договора" localSheetId="7">#REF!</definedName>
    <definedName name="Номер_договора" localSheetId="14">#REF!</definedName>
    <definedName name="Номер_договора" localSheetId="13">#REF!</definedName>
    <definedName name="Номер_договора">#REF!</definedName>
    <definedName name="Номер_договора_1" localSheetId="15">#REF!</definedName>
    <definedName name="Номер_договора_1" localSheetId="7">#REF!</definedName>
    <definedName name="Номер_договора_1" localSheetId="14">#REF!</definedName>
    <definedName name="Номер_договора_1" localSheetId="13">#REF!</definedName>
    <definedName name="Номер_договора_1">#REF!</definedName>
    <definedName name="НомерДоговора">[42]ОбмОбслЗемОд!$F$2</definedName>
    <definedName name="Нсапк">'[18]Лист опроса'!$B$34</definedName>
    <definedName name="Нсстр">'[18]Лист опроса'!$B$32</definedName>
    <definedName name="о" localSheetId="12">#REF!</definedName>
    <definedName name="о" localSheetId="15">#REF!</definedName>
    <definedName name="о" localSheetId="7">#REF!</definedName>
    <definedName name="о" localSheetId="14">#REF!</definedName>
    <definedName name="о" localSheetId="13">#REF!</definedName>
    <definedName name="о">#REF!</definedName>
    <definedName name="о_1" localSheetId="15">#REF!</definedName>
    <definedName name="о_1" localSheetId="7">#REF!</definedName>
    <definedName name="о_1" localSheetId="14">#REF!</definedName>
    <definedName name="о_1" localSheetId="13">#REF!</definedName>
    <definedName name="о_1">#REF!</definedName>
    <definedName name="_xlnm.Print_Area" localSheetId="11">геодез.!$A$1:$N$77</definedName>
    <definedName name="_xlnm.Print_Area" localSheetId="5">НМЦ!$A$1:$E$17</definedName>
    <definedName name="_xlnm.Print_Area" localSheetId="6">НМЦК!$A$1:$G$42</definedName>
    <definedName name="_xlnm.Print_Area" localSheetId="16">ПД!$A$1:$F$610</definedName>
    <definedName name="_xlnm.Print_Area" localSheetId="4">Протокол!$A$1:$O$27</definedName>
    <definedName name="_xlnm.Print_Area" localSheetId="10">'Сводная ПИР'!$A$1:$G$26</definedName>
    <definedName name="Область_печати_ИМ" localSheetId="11">геодез.!$A$1:$J$41</definedName>
    <definedName name="обуч" localSheetId="12" hidden="1">{#N/A,#N/A,TRUE,"Смета на пасс. обор. №1"}</definedName>
    <definedName name="обуч" localSheetId="15" hidden="1">{#N/A,#N/A,TRUE,"Смета на пасс. обор. №1"}</definedName>
    <definedName name="обуч" localSheetId="7" hidden="1">{#N/A,#N/A,TRUE,"Смета на пасс. обор. №1"}</definedName>
    <definedName name="обуч" localSheetId="14" hidden="1">{#N/A,#N/A,TRUE,"Смета на пасс. обор. №1"}</definedName>
    <definedName name="обуч" localSheetId="0" hidden="1">{#N/A,#N/A,TRUE,"Смета на пасс. обор. №1"}</definedName>
    <definedName name="обуч" localSheetId="13" hidden="1">{#N/A,#N/A,TRUE,"Смета на пасс. обор. №1"}</definedName>
    <definedName name="обуч" hidden="1">{#N/A,#N/A,TRUE,"Смета на пасс. обор. №1"}</definedName>
    <definedName name="обуч_1" localSheetId="12" hidden="1">{#N/A,#N/A,TRUE,"Смета на пасс. обор. №1"}</definedName>
    <definedName name="обуч_1" localSheetId="15" hidden="1">{#N/A,#N/A,TRUE,"Смета на пасс. обор. №1"}</definedName>
    <definedName name="обуч_1" localSheetId="7" hidden="1">{#N/A,#N/A,TRUE,"Смета на пасс. обор. №1"}</definedName>
    <definedName name="обуч_1" localSheetId="14" hidden="1">{#N/A,#N/A,TRUE,"Смета на пасс. обор. №1"}</definedName>
    <definedName name="обуч_1" localSheetId="0" hidden="1">{#N/A,#N/A,TRUE,"Смета на пасс. обор. №1"}</definedName>
    <definedName name="обуч_1" localSheetId="13" hidden="1">{#N/A,#N/A,TRUE,"Смета на пасс. обор. №1"}</definedName>
    <definedName name="обуч_1" hidden="1">{#N/A,#N/A,TRUE,"Смета на пасс. обор. №1"}</definedName>
    <definedName name="общ_МПА_П" localSheetId="15">#REF!</definedName>
    <definedName name="общ_МПА_П" localSheetId="7">#REF!</definedName>
    <definedName name="общ_МПА_П" localSheetId="14">#REF!</definedName>
    <definedName name="общ_МПА_П" localSheetId="13">#REF!</definedName>
    <definedName name="общ_МПА_П">#REF!</definedName>
    <definedName name="ОбъектАдрес">[42]ОбмОбслЗемОд!$A$4</definedName>
    <definedName name="Объекты" localSheetId="12">#REF!</definedName>
    <definedName name="Объекты" localSheetId="15">#REF!</definedName>
    <definedName name="Объекты" localSheetId="7">#REF!</definedName>
    <definedName name="Объекты" localSheetId="14">#REF!</definedName>
    <definedName name="Объекты" localSheetId="13">#REF!</definedName>
    <definedName name="Объекты">#REF!</definedName>
    <definedName name="объем">#N/A</definedName>
    <definedName name="объем___0" localSheetId="12">#REF!</definedName>
    <definedName name="объем___0" localSheetId="15">#REF!</definedName>
    <definedName name="объем___0" localSheetId="7">#REF!</definedName>
    <definedName name="объем___0" localSheetId="14">#REF!</definedName>
    <definedName name="объем___0" localSheetId="13">#REF!</definedName>
    <definedName name="объем___0">#REF!</definedName>
    <definedName name="объем___0___0" localSheetId="12">#REF!</definedName>
    <definedName name="объем___0___0" localSheetId="15">#REF!</definedName>
    <definedName name="объем___0___0" localSheetId="7">#REF!</definedName>
    <definedName name="объем___0___0" localSheetId="14">#REF!</definedName>
    <definedName name="объем___0___0" localSheetId="13">#REF!</definedName>
    <definedName name="объем___0___0">#REF!</definedName>
    <definedName name="объем___0___0___0" localSheetId="12">#REF!</definedName>
    <definedName name="объем___0___0___0" localSheetId="15">#REF!</definedName>
    <definedName name="объем___0___0___0" localSheetId="7">#REF!</definedName>
    <definedName name="объем___0___0___0" localSheetId="14">#REF!</definedName>
    <definedName name="объем___0___0___0" localSheetId="13">#REF!</definedName>
    <definedName name="объем___0___0___0">#REF!</definedName>
    <definedName name="объем___0___0___0___0" localSheetId="12">#REF!</definedName>
    <definedName name="объем___0___0___0___0" localSheetId="15">#REF!</definedName>
    <definedName name="объем___0___0___0___0" localSheetId="7">#REF!</definedName>
    <definedName name="объем___0___0___0___0" localSheetId="14">#REF!</definedName>
    <definedName name="объем___0___0___0___0" localSheetId="13">#REF!</definedName>
    <definedName name="объем___0___0___0___0">#REF!</definedName>
    <definedName name="объем___0___0___0___0___0" localSheetId="15">#REF!</definedName>
    <definedName name="объем___0___0___0___0___0" localSheetId="7">#REF!</definedName>
    <definedName name="объем___0___0___0___0___0" localSheetId="14">#REF!</definedName>
    <definedName name="объем___0___0___0___0___0" localSheetId="13">#REF!</definedName>
    <definedName name="объем___0___0___0___0___0">#REF!</definedName>
    <definedName name="объем___0___0___0___0___0_1" localSheetId="15">#REF!</definedName>
    <definedName name="объем___0___0___0___0___0_1" localSheetId="7">#REF!</definedName>
    <definedName name="объем___0___0___0___0___0_1" localSheetId="14">#REF!</definedName>
    <definedName name="объем___0___0___0___0___0_1" localSheetId="13">#REF!</definedName>
    <definedName name="объем___0___0___0___0___0_1">#REF!</definedName>
    <definedName name="объем___0___0___0___0_1" localSheetId="15">#REF!</definedName>
    <definedName name="объем___0___0___0___0_1" localSheetId="7">#REF!</definedName>
    <definedName name="объем___0___0___0___0_1" localSheetId="14">#REF!</definedName>
    <definedName name="объем___0___0___0___0_1" localSheetId="13">#REF!</definedName>
    <definedName name="объем___0___0___0___0_1">#REF!</definedName>
    <definedName name="объем___0___0___0___1" localSheetId="15">#REF!</definedName>
    <definedName name="объем___0___0___0___1" localSheetId="7">#REF!</definedName>
    <definedName name="объем___0___0___0___1" localSheetId="14">#REF!</definedName>
    <definedName name="объем___0___0___0___1" localSheetId="13">#REF!</definedName>
    <definedName name="объем___0___0___0___1">#REF!</definedName>
    <definedName name="объем___0___0___0___1_1" localSheetId="15">#REF!</definedName>
    <definedName name="объем___0___0___0___1_1" localSheetId="7">#REF!</definedName>
    <definedName name="объем___0___0___0___1_1" localSheetId="14">#REF!</definedName>
    <definedName name="объем___0___0___0___1_1" localSheetId="13">#REF!</definedName>
    <definedName name="объем___0___0___0___1_1">#REF!</definedName>
    <definedName name="объем___0___0___0___5" localSheetId="15">#REF!</definedName>
    <definedName name="объем___0___0___0___5" localSheetId="7">#REF!</definedName>
    <definedName name="объем___0___0___0___5" localSheetId="14">#REF!</definedName>
    <definedName name="объем___0___0___0___5" localSheetId="13">#REF!</definedName>
    <definedName name="объем___0___0___0___5">#REF!</definedName>
    <definedName name="объем___0___0___0___5_1" localSheetId="15">#REF!</definedName>
    <definedName name="объем___0___0___0___5_1" localSheetId="7">#REF!</definedName>
    <definedName name="объем___0___0___0___5_1" localSheetId="14">#REF!</definedName>
    <definedName name="объем___0___0___0___5_1" localSheetId="13">#REF!</definedName>
    <definedName name="объем___0___0___0___5_1">#REF!</definedName>
    <definedName name="объем___0___0___0_1" localSheetId="15">#REF!</definedName>
    <definedName name="объем___0___0___0_1" localSheetId="7">#REF!</definedName>
    <definedName name="объем___0___0___0_1" localSheetId="14">#REF!</definedName>
    <definedName name="объем___0___0___0_1" localSheetId="13">#REF!</definedName>
    <definedName name="объем___0___0___0_1">#REF!</definedName>
    <definedName name="объем___0___0___0_1_1" localSheetId="15">#REF!</definedName>
    <definedName name="объем___0___0___0_1_1" localSheetId="7">#REF!</definedName>
    <definedName name="объем___0___0___0_1_1" localSheetId="14">#REF!</definedName>
    <definedName name="объем___0___0___0_1_1" localSheetId="13">#REF!</definedName>
    <definedName name="объем___0___0___0_1_1">#REF!</definedName>
    <definedName name="объем___0___0___0_1_1_1" localSheetId="15">#REF!</definedName>
    <definedName name="объем___0___0___0_1_1_1" localSheetId="7">#REF!</definedName>
    <definedName name="объем___0___0___0_1_1_1" localSheetId="14">#REF!</definedName>
    <definedName name="объем___0___0___0_1_1_1" localSheetId="13">#REF!</definedName>
    <definedName name="объем___0___0___0_1_1_1">#REF!</definedName>
    <definedName name="объем___0___0___0_5" localSheetId="15">#REF!</definedName>
    <definedName name="объем___0___0___0_5" localSheetId="7">#REF!</definedName>
    <definedName name="объем___0___0___0_5" localSheetId="14">#REF!</definedName>
    <definedName name="объем___0___0___0_5" localSheetId="13">#REF!</definedName>
    <definedName name="объем___0___0___0_5">#REF!</definedName>
    <definedName name="объем___0___0___0_5_1" localSheetId="15">#REF!</definedName>
    <definedName name="объем___0___0___0_5_1" localSheetId="7">#REF!</definedName>
    <definedName name="объем___0___0___0_5_1" localSheetId="14">#REF!</definedName>
    <definedName name="объем___0___0___0_5_1" localSheetId="13">#REF!</definedName>
    <definedName name="объем___0___0___0_5_1">#REF!</definedName>
    <definedName name="объем___0___0___1" localSheetId="15">#REF!</definedName>
    <definedName name="объем___0___0___1" localSheetId="7">#REF!</definedName>
    <definedName name="объем___0___0___1" localSheetId="14">#REF!</definedName>
    <definedName name="объем___0___0___1" localSheetId="13">#REF!</definedName>
    <definedName name="объем___0___0___1">#REF!</definedName>
    <definedName name="объем___0___0___1_1" localSheetId="15">#REF!</definedName>
    <definedName name="объем___0___0___1_1" localSheetId="7">#REF!</definedName>
    <definedName name="объем___0___0___1_1" localSheetId="14">#REF!</definedName>
    <definedName name="объем___0___0___1_1" localSheetId="13">#REF!</definedName>
    <definedName name="объем___0___0___1_1">#REF!</definedName>
    <definedName name="объем___0___0___2" localSheetId="12">#REF!</definedName>
    <definedName name="объем___0___0___2" localSheetId="15">#REF!</definedName>
    <definedName name="объем___0___0___2" localSheetId="7">#REF!</definedName>
    <definedName name="объем___0___0___2" localSheetId="14">#REF!</definedName>
    <definedName name="объем___0___0___2" localSheetId="13">#REF!</definedName>
    <definedName name="объем___0___0___2">#REF!</definedName>
    <definedName name="объем___0___0___2_1" localSheetId="15">#REF!</definedName>
    <definedName name="объем___0___0___2_1" localSheetId="7">#REF!</definedName>
    <definedName name="объем___0___0___2_1" localSheetId="14">#REF!</definedName>
    <definedName name="объем___0___0___2_1" localSheetId="13">#REF!</definedName>
    <definedName name="объем___0___0___2_1">#REF!</definedName>
    <definedName name="объем___0___0___3" localSheetId="12">#REF!</definedName>
    <definedName name="объем___0___0___3" localSheetId="15">#REF!</definedName>
    <definedName name="объем___0___0___3" localSheetId="7">#REF!</definedName>
    <definedName name="объем___0___0___3" localSheetId="14">#REF!</definedName>
    <definedName name="объем___0___0___3" localSheetId="13">#REF!</definedName>
    <definedName name="объем___0___0___3">#REF!</definedName>
    <definedName name="объем___0___0___3_1" localSheetId="15">#REF!</definedName>
    <definedName name="объем___0___0___3_1" localSheetId="7">#REF!</definedName>
    <definedName name="объем___0___0___3_1" localSheetId="14">#REF!</definedName>
    <definedName name="объем___0___0___3_1" localSheetId="13">#REF!</definedName>
    <definedName name="объем___0___0___3_1">#REF!</definedName>
    <definedName name="объем___0___0___4" localSheetId="12">#REF!</definedName>
    <definedName name="объем___0___0___4" localSheetId="15">#REF!</definedName>
    <definedName name="объем___0___0___4" localSheetId="7">#REF!</definedName>
    <definedName name="объем___0___0___4" localSheetId="14">#REF!</definedName>
    <definedName name="объем___0___0___4" localSheetId="13">#REF!</definedName>
    <definedName name="объем___0___0___4">#REF!</definedName>
    <definedName name="объем___0___0___4_1" localSheetId="15">#REF!</definedName>
    <definedName name="объем___0___0___4_1" localSheetId="7">#REF!</definedName>
    <definedName name="объем___0___0___4_1" localSheetId="14">#REF!</definedName>
    <definedName name="объем___0___0___4_1" localSheetId="13">#REF!</definedName>
    <definedName name="объем___0___0___4_1">#REF!</definedName>
    <definedName name="объем___0___0___5" localSheetId="15">#REF!</definedName>
    <definedName name="объем___0___0___5" localSheetId="7">#REF!</definedName>
    <definedName name="объем___0___0___5" localSheetId="14">#REF!</definedName>
    <definedName name="объем___0___0___5" localSheetId="13">#REF!</definedName>
    <definedName name="объем___0___0___5">#REF!</definedName>
    <definedName name="объем___0___0___5_1" localSheetId="15">#REF!</definedName>
    <definedName name="объем___0___0___5_1" localSheetId="7">#REF!</definedName>
    <definedName name="объем___0___0___5_1" localSheetId="14">#REF!</definedName>
    <definedName name="объем___0___0___5_1" localSheetId="13">#REF!</definedName>
    <definedName name="объем___0___0___5_1">#REF!</definedName>
    <definedName name="объем___0___0_1" localSheetId="15">#REF!</definedName>
    <definedName name="объем___0___0_1" localSheetId="7">#REF!</definedName>
    <definedName name="объем___0___0_1" localSheetId="14">#REF!</definedName>
    <definedName name="объем___0___0_1" localSheetId="13">#REF!</definedName>
    <definedName name="объем___0___0_1">#REF!</definedName>
    <definedName name="объем___0___0_1_1" localSheetId="15">#REF!</definedName>
    <definedName name="объем___0___0_1_1" localSheetId="7">#REF!</definedName>
    <definedName name="объем___0___0_1_1" localSheetId="14">#REF!</definedName>
    <definedName name="объем___0___0_1_1" localSheetId="13">#REF!</definedName>
    <definedName name="объем___0___0_1_1">#REF!</definedName>
    <definedName name="объем___0___0_1_1_1" localSheetId="15">#REF!</definedName>
    <definedName name="объем___0___0_1_1_1" localSheetId="7">#REF!</definedName>
    <definedName name="объем___0___0_1_1_1" localSheetId="14">#REF!</definedName>
    <definedName name="объем___0___0_1_1_1" localSheetId="13">#REF!</definedName>
    <definedName name="объем___0___0_1_1_1">#REF!</definedName>
    <definedName name="объем___0___0_3" localSheetId="15">#REF!</definedName>
    <definedName name="объем___0___0_3" localSheetId="7">#REF!</definedName>
    <definedName name="объем___0___0_3" localSheetId="14">#REF!</definedName>
    <definedName name="объем___0___0_3" localSheetId="13">#REF!</definedName>
    <definedName name="объем___0___0_3">#REF!</definedName>
    <definedName name="объем___0___0_3_1" localSheetId="15">#REF!</definedName>
    <definedName name="объем___0___0_3_1" localSheetId="7">#REF!</definedName>
    <definedName name="объем___0___0_3_1" localSheetId="14">#REF!</definedName>
    <definedName name="объем___0___0_3_1" localSheetId="13">#REF!</definedName>
    <definedName name="объем___0___0_3_1">#REF!</definedName>
    <definedName name="объем___0___0_5" localSheetId="15">#REF!</definedName>
    <definedName name="объем___0___0_5" localSheetId="7">#REF!</definedName>
    <definedName name="объем___0___0_5" localSheetId="14">#REF!</definedName>
    <definedName name="объем___0___0_5" localSheetId="13">#REF!</definedName>
    <definedName name="объем___0___0_5">#REF!</definedName>
    <definedName name="объем___0___0_5_1" localSheetId="15">#REF!</definedName>
    <definedName name="объем___0___0_5_1" localSheetId="7">#REF!</definedName>
    <definedName name="объем___0___0_5_1" localSheetId="14">#REF!</definedName>
    <definedName name="объем___0___0_5_1" localSheetId="13">#REF!</definedName>
    <definedName name="объем___0___0_5_1">#REF!</definedName>
    <definedName name="объем___0___1" localSheetId="12">#REF!</definedName>
    <definedName name="объем___0___1" localSheetId="15">#REF!</definedName>
    <definedName name="объем___0___1" localSheetId="7">#REF!</definedName>
    <definedName name="объем___0___1" localSheetId="14">#REF!</definedName>
    <definedName name="объем___0___1" localSheetId="13">#REF!</definedName>
    <definedName name="объем___0___1">#REF!</definedName>
    <definedName name="объем___0___1___0" localSheetId="15">#REF!</definedName>
    <definedName name="объем___0___1___0" localSheetId="7">#REF!</definedName>
    <definedName name="объем___0___1___0" localSheetId="14">#REF!</definedName>
    <definedName name="объем___0___1___0" localSheetId="13">#REF!</definedName>
    <definedName name="объем___0___1___0">#REF!</definedName>
    <definedName name="объем___0___1___0_1" localSheetId="15">#REF!</definedName>
    <definedName name="объем___0___1___0_1" localSheetId="7">#REF!</definedName>
    <definedName name="объем___0___1___0_1" localSheetId="14">#REF!</definedName>
    <definedName name="объем___0___1___0_1" localSheetId="13">#REF!</definedName>
    <definedName name="объем___0___1___0_1">#REF!</definedName>
    <definedName name="объем___0___1_1" localSheetId="15">#REF!</definedName>
    <definedName name="объем___0___1_1" localSheetId="7">#REF!</definedName>
    <definedName name="объем___0___1_1" localSheetId="14">#REF!</definedName>
    <definedName name="объем___0___1_1" localSheetId="13">#REF!</definedName>
    <definedName name="объем___0___1_1">#REF!</definedName>
    <definedName name="объем___0___10" localSheetId="12">#REF!</definedName>
    <definedName name="объем___0___10" localSheetId="15">#REF!</definedName>
    <definedName name="объем___0___10" localSheetId="7">#REF!</definedName>
    <definedName name="объем___0___10" localSheetId="14">#REF!</definedName>
    <definedName name="объем___0___10" localSheetId="13">#REF!</definedName>
    <definedName name="объем___0___10">#REF!</definedName>
    <definedName name="объем___0___10_1" localSheetId="15">#REF!</definedName>
    <definedName name="объем___0___10_1" localSheetId="7">#REF!</definedName>
    <definedName name="объем___0___10_1" localSheetId="14">#REF!</definedName>
    <definedName name="объем___0___10_1" localSheetId="13">#REF!</definedName>
    <definedName name="объем___0___10_1">#REF!</definedName>
    <definedName name="объем___0___12" localSheetId="12">#REF!</definedName>
    <definedName name="объем___0___12" localSheetId="15">#REF!</definedName>
    <definedName name="объем___0___12" localSheetId="7">#REF!</definedName>
    <definedName name="объем___0___12" localSheetId="14">#REF!</definedName>
    <definedName name="объем___0___12" localSheetId="13">#REF!</definedName>
    <definedName name="объем___0___12">#REF!</definedName>
    <definedName name="объем___0___2" localSheetId="12">#REF!</definedName>
    <definedName name="объем___0___2" localSheetId="15">#REF!</definedName>
    <definedName name="объем___0___2" localSheetId="7">#REF!</definedName>
    <definedName name="объем___0___2" localSheetId="14">#REF!</definedName>
    <definedName name="объем___0___2" localSheetId="13">#REF!</definedName>
    <definedName name="объем___0___2">#REF!</definedName>
    <definedName name="объем___0___2___0" localSheetId="12">#REF!</definedName>
    <definedName name="объем___0___2___0" localSheetId="15">#REF!</definedName>
    <definedName name="объем___0___2___0" localSheetId="7">#REF!</definedName>
    <definedName name="объем___0___2___0" localSheetId="14">#REF!</definedName>
    <definedName name="объем___0___2___0" localSheetId="13">#REF!</definedName>
    <definedName name="объем___0___2___0">#REF!</definedName>
    <definedName name="объем___0___2___0___0" localSheetId="15">#REF!</definedName>
    <definedName name="объем___0___2___0___0" localSheetId="7">#REF!</definedName>
    <definedName name="объем___0___2___0___0" localSheetId="14">#REF!</definedName>
    <definedName name="объем___0___2___0___0" localSheetId="13">#REF!</definedName>
    <definedName name="объем___0___2___0___0">#REF!</definedName>
    <definedName name="объем___0___2___0___0_1" localSheetId="15">#REF!</definedName>
    <definedName name="объем___0___2___0___0_1" localSheetId="7">#REF!</definedName>
    <definedName name="объем___0___2___0___0_1" localSheetId="14">#REF!</definedName>
    <definedName name="объем___0___2___0___0_1" localSheetId="13">#REF!</definedName>
    <definedName name="объем___0___2___0___0_1">#REF!</definedName>
    <definedName name="объем___0___2___0_1" localSheetId="15">#REF!</definedName>
    <definedName name="объем___0___2___0_1" localSheetId="7">#REF!</definedName>
    <definedName name="объем___0___2___0_1" localSheetId="14">#REF!</definedName>
    <definedName name="объем___0___2___0_1" localSheetId="13">#REF!</definedName>
    <definedName name="объем___0___2___0_1">#REF!</definedName>
    <definedName name="объем___0___2___5" localSheetId="15">#REF!</definedName>
    <definedName name="объем___0___2___5" localSheetId="7">#REF!</definedName>
    <definedName name="объем___0___2___5" localSheetId="14">#REF!</definedName>
    <definedName name="объем___0___2___5" localSheetId="13">#REF!</definedName>
    <definedName name="объем___0___2___5">#REF!</definedName>
    <definedName name="объем___0___2___5_1" localSheetId="15">#REF!</definedName>
    <definedName name="объем___0___2___5_1" localSheetId="7">#REF!</definedName>
    <definedName name="объем___0___2___5_1" localSheetId="14">#REF!</definedName>
    <definedName name="объем___0___2___5_1" localSheetId="13">#REF!</definedName>
    <definedName name="объем___0___2___5_1">#REF!</definedName>
    <definedName name="объем___0___2_1" localSheetId="15">#REF!</definedName>
    <definedName name="объем___0___2_1" localSheetId="7">#REF!</definedName>
    <definedName name="объем___0___2_1" localSheetId="14">#REF!</definedName>
    <definedName name="объем___0___2_1" localSheetId="13">#REF!</definedName>
    <definedName name="объем___0___2_1">#REF!</definedName>
    <definedName name="объем___0___2_1_1" localSheetId="15">#REF!</definedName>
    <definedName name="объем___0___2_1_1" localSheetId="7">#REF!</definedName>
    <definedName name="объем___0___2_1_1" localSheetId="14">#REF!</definedName>
    <definedName name="объем___0___2_1_1" localSheetId="13">#REF!</definedName>
    <definedName name="объем___0___2_1_1">#REF!</definedName>
    <definedName name="объем___0___2_1_1_1" localSheetId="15">#REF!</definedName>
    <definedName name="объем___0___2_1_1_1" localSheetId="7">#REF!</definedName>
    <definedName name="объем___0___2_1_1_1" localSheetId="14">#REF!</definedName>
    <definedName name="объем___0___2_1_1_1" localSheetId="13">#REF!</definedName>
    <definedName name="объем___0___2_1_1_1">#REF!</definedName>
    <definedName name="объем___0___2_3" localSheetId="15">#REF!</definedName>
    <definedName name="объем___0___2_3" localSheetId="7">#REF!</definedName>
    <definedName name="объем___0___2_3" localSheetId="14">#REF!</definedName>
    <definedName name="объем___0___2_3" localSheetId="13">#REF!</definedName>
    <definedName name="объем___0___2_3">#REF!</definedName>
    <definedName name="объем___0___2_3_1" localSheetId="15">#REF!</definedName>
    <definedName name="объем___0___2_3_1" localSheetId="7">#REF!</definedName>
    <definedName name="объем___0___2_3_1" localSheetId="14">#REF!</definedName>
    <definedName name="объем___0___2_3_1" localSheetId="13">#REF!</definedName>
    <definedName name="объем___0___2_3_1">#REF!</definedName>
    <definedName name="объем___0___2_5" localSheetId="15">#REF!</definedName>
    <definedName name="объем___0___2_5" localSheetId="7">#REF!</definedName>
    <definedName name="объем___0___2_5" localSheetId="14">#REF!</definedName>
    <definedName name="объем___0___2_5" localSheetId="13">#REF!</definedName>
    <definedName name="объем___0___2_5">#REF!</definedName>
    <definedName name="объем___0___2_5_1" localSheetId="15">#REF!</definedName>
    <definedName name="объем___0___2_5_1" localSheetId="7">#REF!</definedName>
    <definedName name="объем___0___2_5_1" localSheetId="14">#REF!</definedName>
    <definedName name="объем___0___2_5_1" localSheetId="13">#REF!</definedName>
    <definedName name="объем___0___2_5_1">#REF!</definedName>
    <definedName name="объем___0___3" localSheetId="12">#REF!</definedName>
    <definedName name="объем___0___3" localSheetId="15">#REF!</definedName>
    <definedName name="объем___0___3" localSheetId="7">#REF!</definedName>
    <definedName name="объем___0___3" localSheetId="14">#REF!</definedName>
    <definedName name="объем___0___3" localSheetId="13">#REF!</definedName>
    <definedName name="объем___0___3">#REF!</definedName>
    <definedName name="объем___0___3___0" localSheetId="15">#REF!</definedName>
    <definedName name="объем___0___3___0" localSheetId="7">#REF!</definedName>
    <definedName name="объем___0___3___0" localSheetId="14">#REF!</definedName>
    <definedName name="объем___0___3___0" localSheetId="13">#REF!</definedName>
    <definedName name="объем___0___3___0">#REF!</definedName>
    <definedName name="объем___0___3___0_1" localSheetId="15">#REF!</definedName>
    <definedName name="объем___0___3___0_1" localSheetId="7">#REF!</definedName>
    <definedName name="объем___0___3___0_1" localSheetId="14">#REF!</definedName>
    <definedName name="объем___0___3___0_1" localSheetId="13">#REF!</definedName>
    <definedName name="объем___0___3___0_1">#REF!</definedName>
    <definedName name="объем___0___3___5" localSheetId="15">#REF!</definedName>
    <definedName name="объем___0___3___5" localSheetId="7">#REF!</definedName>
    <definedName name="объем___0___3___5" localSheetId="14">#REF!</definedName>
    <definedName name="объем___0___3___5" localSheetId="13">#REF!</definedName>
    <definedName name="объем___0___3___5">#REF!</definedName>
    <definedName name="объем___0___3___5_1" localSheetId="15">#REF!</definedName>
    <definedName name="объем___0___3___5_1" localSheetId="7">#REF!</definedName>
    <definedName name="объем___0___3___5_1" localSheetId="14">#REF!</definedName>
    <definedName name="объем___0___3___5_1" localSheetId="13">#REF!</definedName>
    <definedName name="объем___0___3___5_1">#REF!</definedName>
    <definedName name="объем___0___3_1" localSheetId="15">#REF!</definedName>
    <definedName name="объем___0___3_1" localSheetId="7">#REF!</definedName>
    <definedName name="объем___0___3_1" localSheetId="14">#REF!</definedName>
    <definedName name="объем___0___3_1" localSheetId="13">#REF!</definedName>
    <definedName name="объем___0___3_1">#REF!</definedName>
    <definedName name="объем___0___3_1_1" localSheetId="15">#REF!</definedName>
    <definedName name="объем___0___3_1_1" localSheetId="7">#REF!</definedName>
    <definedName name="объем___0___3_1_1" localSheetId="14">#REF!</definedName>
    <definedName name="объем___0___3_1_1" localSheetId="13">#REF!</definedName>
    <definedName name="объем___0___3_1_1">#REF!</definedName>
    <definedName name="объем___0___3_1_1_1" localSheetId="15">#REF!</definedName>
    <definedName name="объем___0___3_1_1_1" localSheetId="7">#REF!</definedName>
    <definedName name="объем___0___3_1_1_1" localSheetId="14">#REF!</definedName>
    <definedName name="объем___0___3_1_1_1" localSheetId="13">#REF!</definedName>
    <definedName name="объем___0___3_1_1_1">#REF!</definedName>
    <definedName name="объем___0___3_5" localSheetId="15">#REF!</definedName>
    <definedName name="объем___0___3_5" localSheetId="7">#REF!</definedName>
    <definedName name="объем___0___3_5" localSheetId="14">#REF!</definedName>
    <definedName name="объем___0___3_5" localSheetId="13">#REF!</definedName>
    <definedName name="объем___0___3_5">#REF!</definedName>
    <definedName name="объем___0___3_5_1" localSheetId="15">#REF!</definedName>
    <definedName name="объем___0___3_5_1" localSheetId="7">#REF!</definedName>
    <definedName name="объем___0___3_5_1" localSheetId="14">#REF!</definedName>
    <definedName name="объем___0___3_5_1" localSheetId="13">#REF!</definedName>
    <definedName name="объем___0___3_5_1">#REF!</definedName>
    <definedName name="объем___0___4" localSheetId="12">#REF!</definedName>
    <definedName name="объем___0___4" localSheetId="15">#REF!</definedName>
    <definedName name="объем___0___4" localSheetId="7">#REF!</definedName>
    <definedName name="объем___0___4" localSheetId="14">#REF!</definedName>
    <definedName name="объем___0___4" localSheetId="13">#REF!</definedName>
    <definedName name="объем___0___4">#REF!</definedName>
    <definedName name="объем___0___4___0" localSheetId="15">#REF!</definedName>
    <definedName name="объем___0___4___0" localSheetId="7">#REF!</definedName>
    <definedName name="объем___0___4___0" localSheetId="14">#REF!</definedName>
    <definedName name="объем___0___4___0" localSheetId="13">#REF!</definedName>
    <definedName name="объем___0___4___0">#REF!</definedName>
    <definedName name="объем___0___4___0_1" localSheetId="15">#REF!</definedName>
    <definedName name="объем___0___4___0_1" localSheetId="7">#REF!</definedName>
    <definedName name="объем___0___4___0_1" localSheetId="14">#REF!</definedName>
    <definedName name="объем___0___4___0_1" localSheetId="13">#REF!</definedName>
    <definedName name="объем___0___4___0_1">#REF!</definedName>
    <definedName name="объем___0___4___5" localSheetId="15">#REF!</definedName>
    <definedName name="объем___0___4___5" localSheetId="7">#REF!</definedName>
    <definedName name="объем___0___4___5" localSheetId="14">#REF!</definedName>
    <definedName name="объем___0___4___5" localSheetId="13">#REF!</definedName>
    <definedName name="объем___0___4___5">#REF!</definedName>
    <definedName name="объем___0___4___5_1" localSheetId="15">#REF!</definedName>
    <definedName name="объем___0___4___5_1" localSheetId="7">#REF!</definedName>
    <definedName name="объем___0___4___5_1" localSheetId="14">#REF!</definedName>
    <definedName name="объем___0___4___5_1" localSheetId="13">#REF!</definedName>
    <definedName name="объем___0___4___5_1">#REF!</definedName>
    <definedName name="объем___0___4_1" localSheetId="15">#REF!</definedName>
    <definedName name="объем___0___4_1" localSheetId="7">#REF!</definedName>
    <definedName name="объем___0___4_1" localSheetId="14">#REF!</definedName>
    <definedName name="объем___0___4_1" localSheetId="13">#REF!</definedName>
    <definedName name="объем___0___4_1">#REF!</definedName>
    <definedName name="объем___0___4_1_1" localSheetId="15">#REF!</definedName>
    <definedName name="объем___0___4_1_1" localSheetId="7">#REF!</definedName>
    <definedName name="объем___0___4_1_1" localSheetId="14">#REF!</definedName>
    <definedName name="объем___0___4_1_1" localSheetId="13">#REF!</definedName>
    <definedName name="объем___0___4_1_1">#REF!</definedName>
    <definedName name="объем___0___4_1_1_1" localSheetId="15">#REF!</definedName>
    <definedName name="объем___0___4_1_1_1" localSheetId="7">#REF!</definedName>
    <definedName name="объем___0___4_1_1_1" localSheetId="14">#REF!</definedName>
    <definedName name="объем___0___4_1_1_1" localSheetId="13">#REF!</definedName>
    <definedName name="объем___0___4_1_1_1">#REF!</definedName>
    <definedName name="объем___0___4_3" localSheetId="15">#REF!</definedName>
    <definedName name="объем___0___4_3" localSheetId="7">#REF!</definedName>
    <definedName name="объем___0___4_3" localSheetId="14">#REF!</definedName>
    <definedName name="объем___0___4_3" localSheetId="13">#REF!</definedName>
    <definedName name="объем___0___4_3">#REF!</definedName>
    <definedName name="объем___0___4_3_1" localSheetId="15">#REF!</definedName>
    <definedName name="объем___0___4_3_1" localSheetId="7">#REF!</definedName>
    <definedName name="объем___0___4_3_1" localSheetId="14">#REF!</definedName>
    <definedName name="объем___0___4_3_1" localSheetId="13">#REF!</definedName>
    <definedName name="объем___0___4_3_1">#REF!</definedName>
    <definedName name="объем___0___4_5" localSheetId="15">#REF!</definedName>
    <definedName name="объем___0___4_5" localSheetId="7">#REF!</definedName>
    <definedName name="объем___0___4_5" localSheetId="14">#REF!</definedName>
    <definedName name="объем___0___4_5" localSheetId="13">#REF!</definedName>
    <definedName name="объем___0___4_5">#REF!</definedName>
    <definedName name="объем___0___4_5_1" localSheetId="15">#REF!</definedName>
    <definedName name="объем___0___4_5_1" localSheetId="7">#REF!</definedName>
    <definedName name="объем___0___4_5_1" localSheetId="14">#REF!</definedName>
    <definedName name="объем___0___4_5_1" localSheetId="13">#REF!</definedName>
    <definedName name="объем___0___4_5_1">#REF!</definedName>
    <definedName name="объем___0___5" localSheetId="12">#REF!</definedName>
    <definedName name="объем___0___5" localSheetId="15">#REF!</definedName>
    <definedName name="объем___0___5" localSheetId="7">#REF!</definedName>
    <definedName name="объем___0___5" localSheetId="14">#REF!</definedName>
    <definedName name="объем___0___5" localSheetId="13">#REF!</definedName>
    <definedName name="объем___0___5">#REF!</definedName>
    <definedName name="объем___0___5_1" localSheetId="15">#REF!</definedName>
    <definedName name="объем___0___5_1" localSheetId="7">#REF!</definedName>
    <definedName name="объем___0___5_1" localSheetId="14">#REF!</definedName>
    <definedName name="объем___0___5_1" localSheetId="13">#REF!</definedName>
    <definedName name="объем___0___5_1">#REF!</definedName>
    <definedName name="объем___0___6" localSheetId="12">#REF!</definedName>
    <definedName name="объем___0___6" localSheetId="15">#REF!</definedName>
    <definedName name="объем___0___6" localSheetId="7">#REF!</definedName>
    <definedName name="объем___0___6" localSheetId="14">#REF!</definedName>
    <definedName name="объем___0___6" localSheetId="13">#REF!</definedName>
    <definedName name="объем___0___6">#REF!</definedName>
    <definedName name="объем___0___6_1" localSheetId="15">#REF!</definedName>
    <definedName name="объем___0___6_1" localSheetId="7">#REF!</definedName>
    <definedName name="объем___0___6_1" localSheetId="14">#REF!</definedName>
    <definedName name="объем___0___6_1" localSheetId="13">#REF!</definedName>
    <definedName name="объем___0___6_1">#REF!</definedName>
    <definedName name="объем___0___8" localSheetId="12">#REF!</definedName>
    <definedName name="объем___0___8" localSheetId="15">#REF!</definedName>
    <definedName name="объем___0___8" localSheetId="7">#REF!</definedName>
    <definedName name="объем___0___8" localSheetId="14">#REF!</definedName>
    <definedName name="объем___0___8" localSheetId="13">#REF!</definedName>
    <definedName name="объем___0___8">#REF!</definedName>
    <definedName name="объем___0___8_1" localSheetId="15">#REF!</definedName>
    <definedName name="объем___0___8_1" localSheetId="7">#REF!</definedName>
    <definedName name="объем___0___8_1" localSheetId="14">#REF!</definedName>
    <definedName name="объем___0___8_1" localSheetId="13">#REF!</definedName>
    <definedName name="объем___0___8_1">#REF!</definedName>
    <definedName name="объем___0_1" localSheetId="15">#REF!</definedName>
    <definedName name="объем___0_1" localSheetId="7">#REF!</definedName>
    <definedName name="объем___0_1" localSheetId="14">#REF!</definedName>
    <definedName name="объем___0_1" localSheetId="13">#REF!</definedName>
    <definedName name="объем___0_1">#REF!</definedName>
    <definedName name="объем___0_1_1" localSheetId="15">#REF!</definedName>
    <definedName name="объем___0_1_1" localSheetId="7">#REF!</definedName>
    <definedName name="объем___0_1_1" localSheetId="14">#REF!</definedName>
    <definedName name="объем___0_1_1" localSheetId="13">#REF!</definedName>
    <definedName name="объем___0_1_1">#REF!</definedName>
    <definedName name="объем___0_3" localSheetId="15">#REF!</definedName>
    <definedName name="объем___0_3" localSheetId="7">#REF!</definedName>
    <definedName name="объем___0_3" localSheetId="14">#REF!</definedName>
    <definedName name="объем___0_3" localSheetId="13">#REF!</definedName>
    <definedName name="объем___0_3">#REF!</definedName>
    <definedName name="объем___0_3_1" localSheetId="15">#REF!</definedName>
    <definedName name="объем___0_3_1" localSheetId="7">#REF!</definedName>
    <definedName name="объем___0_3_1" localSheetId="14">#REF!</definedName>
    <definedName name="объем___0_3_1" localSheetId="13">#REF!</definedName>
    <definedName name="объем___0_3_1">#REF!</definedName>
    <definedName name="объем___0_5" localSheetId="15">#REF!</definedName>
    <definedName name="объем___0_5" localSheetId="7">#REF!</definedName>
    <definedName name="объем___0_5" localSheetId="14">#REF!</definedName>
    <definedName name="объем___0_5" localSheetId="13">#REF!</definedName>
    <definedName name="объем___0_5">#REF!</definedName>
    <definedName name="объем___0_5_1" localSheetId="15">#REF!</definedName>
    <definedName name="объем___0_5_1" localSheetId="7">#REF!</definedName>
    <definedName name="объем___0_5_1" localSheetId="14">#REF!</definedName>
    <definedName name="объем___0_5_1" localSheetId="13">#REF!</definedName>
    <definedName name="объем___0_5_1">#REF!</definedName>
    <definedName name="объем___1" localSheetId="12">#REF!</definedName>
    <definedName name="объем___1" localSheetId="15">#REF!</definedName>
    <definedName name="объем___1" localSheetId="7">#REF!</definedName>
    <definedName name="объем___1" localSheetId="14">#REF!</definedName>
    <definedName name="объем___1" localSheetId="13">#REF!</definedName>
    <definedName name="объем___1">#REF!</definedName>
    <definedName name="объем___1___0" localSheetId="12">#REF!</definedName>
    <definedName name="объем___1___0" localSheetId="15">#REF!</definedName>
    <definedName name="объем___1___0" localSheetId="7">#REF!</definedName>
    <definedName name="объем___1___0" localSheetId="14">#REF!</definedName>
    <definedName name="объем___1___0" localSheetId="13">#REF!</definedName>
    <definedName name="объем___1___0">#REF!</definedName>
    <definedName name="объем___1___0___0" localSheetId="15">#REF!</definedName>
    <definedName name="объем___1___0___0" localSheetId="7">#REF!</definedName>
    <definedName name="объем___1___0___0" localSheetId="14">#REF!</definedName>
    <definedName name="объем___1___0___0" localSheetId="13">#REF!</definedName>
    <definedName name="объем___1___0___0">#REF!</definedName>
    <definedName name="объем___1___0___0_1" localSheetId="15">#REF!</definedName>
    <definedName name="объем___1___0___0_1" localSheetId="7">#REF!</definedName>
    <definedName name="объем___1___0___0_1" localSheetId="14">#REF!</definedName>
    <definedName name="объем___1___0___0_1" localSheetId="13">#REF!</definedName>
    <definedName name="объем___1___0___0_1">#REF!</definedName>
    <definedName name="объем___1___0_1" localSheetId="15">#REF!</definedName>
    <definedName name="объем___1___0_1" localSheetId="7">#REF!</definedName>
    <definedName name="объем___1___0_1" localSheetId="14">#REF!</definedName>
    <definedName name="объем___1___0_1" localSheetId="13">#REF!</definedName>
    <definedName name="объем___1___0_1">#REF!</definedName>
    <definedName name="объем___1___1" localSheetId="15">#REF!</definedName>
    <definedName name="объем___1___1" localSheetId="7">#REF!</definedName>
    <definedName name="объем___1___1" localSheetId="14">#REF!</definedName>
    <definedName name="объем___1___1" localSheetId="13">#REF!</definedName>
    <definedName name="объем___1___1">#REF!</definedName>
    <definedName name="объем___1___1_1" localSheetId="15">#REF!</definedName>
    <definedName name="объем___1___1_1" localSheetId="7">#REF!</definedName>
    <definedName name="объем___1___1_1" localSheetId="14">#REF!</definedName>
    <definedName name="объем___1___1_1" localSheetId="13">#REF!</definedName>
    <definedName name="объем___1___1_1">#REF!</definedName>
    <definedName name="объем___1___5" localSheetId="15">#REF!</definedName>
    <definedName name="объем___1___5" localSheetId="7">#REF!</definedName>
    <definedName name="объем___1___5" localSheetId="14">#REF!</definedName>
    <definedName name="объем___1___5" localSheetId="13">#REF!</definedName>
    <definedName name="объем___1___5">#REF!</definedName>
    <definedName name="объем___1___5_1" localSheetId="15">#REF!</definedName>
    <definedName name="объем___1___5_1" localSheetId="7">#REF!</definedName>
    <definedName name="объем___1___5_1" localSheetId="14">#REF!</definedName>
    <definedName name="объем___1___5_1" localSheetId="13">#REF!</definedName>
    <definedName name="объем___1___5_1">#REF!</definedName>
    <definedName name="объем___1_1" localSheetId="15">#REF!</definedName>
    <definedName name="объем___1_1" localSheetId="7">#REF!</definedName>
    <definedName name="объем___1_1" localSheetId="14">#REF!</definedName>
    <definedName name="объем___1_1" localSheetId="13">#REF!</definedName>
    <definedName name="объем___1_1">#REF!</definedName>
    <definedName name="объем___1_1_1" localSheetId="15">#REF!</definedName>
    <definedName name="объем___1_1_1" localSheetId="7">#REF!</definedName>
    <definedName name="объем___1_1_1" localSheetId="14">#REF!</definedName>
    <definedName name="объем___1_1_1" localSheetId="13">#REF!</definedName>
    <definedName name="объем___1_1_1">#REF!</definedName>
    <definedName name="объем___1_1_1_1" localSheetId="15">#REF!</definedName>
    <definedName name="объем___1_1_1_1" localSheetId="7">#REF!</definedName>
    <definedName name="объем___1_1_1_1" localSheetId="14">#REF!</definedName>
    <definedName name="объем___1_1_1_1" localSheetId="13">#REF!</definedName>
    <definedName name="объем___1_1_1_1">#REF!</definedName>
    <definedName name="объем___1_3" localSheetId="15">#REF!</definedName>
    <definedName name="объем___1_3" localSheetId="7">#REF!</definedName>
    <definedName name="объем___1_3" localSheetId="14">#REF!</definedName>
    <definedName name="объем___1_3" localSheetId="13">#REF!</definedName>
    <definedName name="объем___1_3">#REF!</definedName>
    <definedName name="объем___1_3_1" localSheetId="15">#REF!</definedName>
    <definedName name="объем___1_3_1" localSheetId="7">#REF!</definedName>
    <definedName name="объем___1_3_1" localSheetId="14">#REF!</definedName>
    <definedName name="объем___1_3_1" localSheetId="13">#REF!</definedName>
    <definedName name="объем___1_3_1">#REF!</definedName>
    <definedName name="объем___1_5" localSheetId="15">#REF!</definedName>
    <definedName name="объем___1_5" localSheetId="7">#REF!</definedName>
    <definedName name="объем___1_5" localSheetId="14">#REF!</definedName>
    <definedName name="объем___1_5" localSheetId="13">#REF!</definedName>
    <definedName name="объем___1_5">#REF!</definedName>
    <definedName name="объем___1_5_1" localSheetId="15">#REF!</definedName>
    <definedName name="объем___1_5_1" localSheetId="7">#REF!</definedName>
    <definedName name="объем___1_5_1" localSheetId="14">#REF!</definedName>
    <definedName name="объем___1_5_1" localSheetId="13">#REF!</definedName>
    <definedName name="объем___1_5_1">#REF!</definedName>
    <definedName name="объем___10" localSheetId="12">#REF!</definedName>
    <definedName name="объем___10" localSheetId="15">#REF!</definedName>
    <definedName name="объем___10" localSheetId="7">#REF!</definedName>
    <definedName name="объем___10" localSheetId="14">#REF!</definedName>
    <definedName name="объем___10" localSheetId="13">#REF!</definedName>
    <definedName name="объем___10">#REF!</definedName>
    <definedName name="объем___10___0">NA()</definedName>
    <definedName name="объем___10___0___0" localSheetId="12">#REF!</definedName>
    <definedName name="объем___10___0___0" localSheetId="15">#REF!</definedName>
    <definedName name="объем___10___0___0" localSheetId="7">#REF!</definedName>
    <definedName name="объем___10___0___0" localSheetId="14">#REF!</definedName>
    <definedName name="объем___10___0___0" localSheetId="13">#REF!</definedName>
    <definedName name="объем___10___0___0">#REF!</definedName>
    <definedName name="объем___10___0___0___0" localSheetId="15">#REF!</definedName>
    <definedName name="объем___10___0___0___0" localSheetId="7">#REF!</definedName>
    <definedName name="объем___10___0___0___0" localSheetId="14">#REF!</definedName>
    <definedName name="объем___10___0___0___0" localSheetId="13">#REF!</definedName>
    <definedName name="объем___10___0___0___0">#REF!</definedName>
    <definedName name="объем___10___0___0___0_1" localSheetId="15">#REF!</definedName>
    <definedName name="объем___10___0___0___0_1" localSheetId="7">#REF!</definedName>
    <definedName name="объем___10___0___0___0_1" localSheetId="14">#REF!</definedName>
    <definedName name="объем___10___0___0___0_1" localSheetId="13">#REF!</definedName>
    <definedName name="объем___10___0___0___0_1">#REF!</definedName>
    <definedName name="объем___10___0___0_1" localSheetId="15">#REF!</definedName>
    <definedName name="объем___10___0___0_1" localSheetId="7">#REF!</definedName>
    <definedName name="объем___10___0___0_1" localSheetId="14">#REF!</definedName>
    <definedName name="объем___10___0___0_1" localSheetId="13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15">#REF!</definedName>
    <definedName name="объем___10___0_1" localSheetId="7">#REF!</definedName>
    <definedName name="объем___10___0_1" localSheetId="14">#REF!</definedName>
    <definedName name="объем___10___0_1" localSheetId="13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12">#REF!</definedName>
    <definedName name="объем___10___1" localSheetId="15">#REF!</definedName>
    <definedName name="объем___10___1" localSheetId="7">#REF!</definedName>
    <definedName name="объем___10___1" localSheetId="14">#REF!</definedName>
    <definedName name="объем___10___1" localSheetId="13">#REF!</definedName>
    <definedName name="объем___10___1">#REF!</definedName>
    <definedName name="объем___10___10" localSheetId="12">#REF!</definedName>
    <definedName name="объем___10___10" localSheetId="15">#REF!</definedName>
    <definedName name="объем___10___10" localSheetId="7">#REF!</definedName>
    <definedName name="объем___10___10" localSheetId="14">#REF!</definedName>
    <definedName name="объем___10___10" localSheetId="13">#REF!</definedName>
    <definedName name="объем___10___10">#REF!</definedName>
    <definedName name="объем___10___12" localSheetId="12">#REF!</definedName>
    <definedName name="объем___10___12" localSheetId="15">#REF!</definedName>
    <definedName name="объем___10___12" localSheetId="7">#REF!</definedName>
    <definedName name="объем___10___12" localSheetId="14">#REF!</definedName>
    <definedName name="объем___10___12" localSheetId="13">#REF!</definedName>
    <definedName name="объем___10___12">#REF!</definedName>
    <definedName name="объем___10___2">NA()</definedName>
    <definedName name="объем___10___4">NA()</definedName>
    <definedName name="объем___10___5" localSheetId="15">#REF!</definedName>
    <definedName name="объем___10___5" localSheetId="7">#REF!</definedName>
    <definedName name="объем___10___5" localSheetId="14">#REF!</definedName>
    <definedName name="объем___10___5" localSheetId="13">#REF!</definedName>
    <definedName name="объем___10___5">#REF!</definedName>
    <definedName name="объем___10___5_1" localSheetId="15">#REF!</definedName>
    <definedName name="объем___10___5_1" localSheetId="7">#REF!</definedName>
    <definedName name="объем___10___5_1" localSheetId="14">#REF!</definedName>
    <definedName name="объем___10___5_1" localSheetId="13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 localSheetId="15">#REF!</definedName>
    <definedName name="объем___10_3" localSheetId="7">#REF!</definedName>
    <definedName name="объем___10_3" localSheetId="14">#REF!</definedName>
    <definedName name="объем___10_3" localSheetId="13">#REF!</definedName>
    <definedName name="объем___10_3">#REF!</definedName>
    <definedName name="объем___10_3_1" localSheetId="15">#REF!</definedName>
    <definedName name="объем___10_3_1" localSheetId="7">#REF!</definedName>
    <definedName name="объем___10_3_1" localSheetId="14">#REF!</definedName>
    <definedName name="объем___10_3_1" localSheetId="13">#REF!</definedName>
    <definedName name="объем___10_3_1">#REF!</definedName>
    <definedName name="объем___10_5" localSheetId="15">#REF!</definedName>
    <definedName name="объем___10_5" localSheetId="7">#REF!</definedName>
    <definedName name="объем___10_5" localSheetId="14">#REF!</definedName>
    <definedName name="объем___10_5" localSheetId="13">#REF!</definedName>
    <definedName name="объем___10_5">#REF!</definedName>
    <definedName name="объем___10_5_1" localSheetId="15">#REF!</definedName>
    <definedName name="объем___10_5_1" localSheetId="7">#REF!</definedName>
    <definedName name="объем___10_5_1" localSheetId="14">#REF!</definedName>
    <definedName name="объем___10_5_1" localSheetId="13">#REF!</definedName>
    <definedName name="объем___10_5_1">#REF!</definedName>
    <definedName name="объем___11" localSheetId="12">#REF!</definedName>
    <definedName name="объем___11" localSheetId="15">#REF!</definedName>
    <definedName name="объем___11" localSheetId="7">#REF!</definedName>
    <definedName name="объем___11" localSheetId="14">#REF!</definedName>
    <definedName name="объем___11" localSheetId="13">#REF!</definedName>
    <definedName name="объем___11">#REF!</definedName>
    <definedName name="объем___11___0">NA()</definedName>
    <definedName name="объем___11___10" localSheetId="12">#REF!</definedName>
    <definedName name="объем___11___10" localSheetId="15">#REF!</definedName>
    <definedName name="объем___11___10" localSheetId="7">#REF!</definedName>
    <definedName name="объем___11___10" localSheetId="14">#REF!</definedName>
    <definedName name="объем___11___10" localSheetId="13">#REF!</definedName>
    <definedName name="объем___11___10">#REF!</definedName>
    <definedName name="объем___11___2" localSheetId="12">#REF!</definedName>
    <definedName name="объем___11___2" localSheetId="15">#REF!</definedName>
    <definedName name="объем___11___2" localSheetId="7">#REF!</definedName>
    <definedName name="объем___11___2" localSheetId="14">#REF!</definedName>
    <definedName name="объем___11___2" localSheetId="13">#REF!</definedName>
    <definedName name="объем___11___2">#REF!</definedName>
    <definedName name="объем___11___4" localSheetId="12">#REF!</definedName>
    <definedName name="объем___11___4" localSheetId="15">#REF!</definedName>
    <definedName name="объем___11___4" localSheetId="7">#REF!</definedName>
    <definedName name="объем___11___4" localSheetId="14">#REF!</definedName>
    <definedName name="объем___11___4" localSheetId="13">#REF!</definedName>
    <definedName name="объем___11___4">#REF!</definedName>
    <definedName name="объем___11___6" localSheetId="12">#REF!</definedName>
    <definedName name="объем___11___6" localSheetId="15">#REF!</definedName>
    <definedName name="объем___11___6" localSheetId="7">#REF!</definedName>
    <definedName name="объем___11___6" localSheetId="14">#REF!</definedName>
    <definedName name="объем___11___6" localSheetId="13">#REF!</definedName>
    <definedName name="объем___11___6">#REF!</definedName>
    <definedName name="объем___11___8" localSheetId="12">#REF!</definedName>
    <definedName name="объем___11___8" localSheetId="15">#REF!</definedName>
    <definedName name="объем___11___8" localSheetId="7">#REF!</definedName>
    <definedName name="объем___11___8" localSheetId="14">#REF!</definedName>
    <definedName name="объем___11___8" localSheetId="13">#REF!</definedName>
    <definedName name="объем___11___8">#REF!</definedName>
    <definedName name="объем___11_1" localSheetId="15">#REF!</definedName>
    <definedName name="объем___11_1" localSheetId="7">#REF!</definedName>
    <definedName name="объем___11_1" localSheetId="14">#REF!</definedName>
    <definedName name="объем___11_1" localSheetId="13">#REF!</definedName>
    <definedName name="объем___11_1">#REF!</definedName>
    <definedName name="объем___12">NA()</definedName>
    <definedName name="объем___2" localSheetId="12">#REF!</definedName>
    <definedName name="объем___2" localSheetId="15">#REF!</definedName>
    <definedName name="объем___2" localSheetId="7">#REF!</definedName>
    <definedName name="объем___2" localSheetId="14">#REF!</definedName>
    <definedName name="объем___2" localSheetId="13">#REF!</definedName>
    <definedName name="объем___2">#REF!</definedName>
    <definedName name="объем___2___0" localSheetId="12">#REF!</definedName>
    <definedName name="объем___2___0" localSheetId="15">#REF!</definedName>
    <definedName name="объем___2___0" localSheetId="7">#REF!</definedName>
    <definedName name="объем___2___0" localSheetId="14">#REF!</definedName>
    <definedName name="объем___2___0" localSheetId="13">#REF!</definedName>
    <definedName name="объем___2___0">#REF!</definedName>
    <definedName name="объем___2___0___0" localSheetId="12">#REF!</definedName>
    <definedName name="объем___2___0___0" localSheetId="15">#REF!</definedName>
    <definedName name="объем___2___0___0" localSheetId="7">#REF!</definedName>
    <definedName name="объем___2___0___0" localSheetId="14">#REF!</definedName>
    <definedName name="объем___2___0___0" localSheetId="13">#REF!</definedName>
    <definedName name="объем___2___0___0">#REF!</definedName>
    <definedName name="объем___2___0___0___0" localSheetId="12">#REF!</definedName>
    <definedName name="объем___2___0___0___0" localSheetId="15">#REF!</definedName>
    <definedName name="объем___2___0___0___0" localSheetId="7">#REF!</definedName>
    <definedName name="объем___2___0___0___0" localSheetId="14">#REF!</definedName>
    <definedName name="объем___2___0___0___0" localSheetId="13">#REF!</definedName>
    <definedName name="объем___2___0___0___0">#REF!</definedName>
    <definedName name="объем___2___0___0___0___0" localSheetId="15">#REF!</definedName>
    <definedName name="объем___2___0___0___0___0" localSheetId="7">#REF!</definedName>
    <definedName name="объем___2___0___0___0___0" localSheetId="14">#REF!</definedName>
    <definedName name="объем___2___0___0___0___0" localSheetId="13">#REF!</definedName>
    <definedName name="объем___2___0___0___0___0">#REF!</definedName>
    <definedName name="объем___2___0___0___0___0_1" localSheetId="15">#REF!</definedName>
    <definedName name="объем___2___0___0___0___0_1" localSheetId="7">#REF!</definedName>
    <definedName name="объем___2___0___0___0___0_1" localSheetId="14">#REF!</definedName>
    <definedName name="объем___2___0___0___0___0_1" localSheetId="13">#REF!</definedName>
    <definedName name="объем___2___0___0___0___0_1">#REF!</definedName>
    <definedName name="объем___2___0___0___0_1" localSheetId="15">#REF!</definedName>
    <definedName name="объем___2___0___0___0_1" localSheetId="7">#REF!</definedName>
    <definedName name="объем___2___0___0___0_1" localSheetId="14">#REF!</definedName>
    <definedName name="объем___2___0___0___0_1" localSheetId="13">#REF!</definedName>
    <definedName name="объем___2___0___0___0_1">#REF!</definedName>
    <definedName name="объем___2___0___0___1" localSheetId="15">#REF!</definedName>
    <definedName name="объем___2___0___0___1" localSheetId="7">#REF!</definedName>
    <definedName name="объем___2___0___0___1" localSheetId="14">#REF!</definedName>
    <definedName name="объем___2___0___0___1" localSheetId="13">#REF!</definedName>
    <definedName name="объем___2___0___0___1">#REF!</definedName>
    <definedName name="объем___2___0___0___1_1" localSheetId="15">#REF!</definedName>
    <definedName name="объем___2___0___0___1_1" localSheetId="7">#REF!</definedName>
    <definedName name="объем___2___0___0___1_1" localSheetId="14">#REF!</definedName>
    <definedName name="объем___2___0___0___1_1" localSheetId="13">#REF!</definedName>
    <definedName name="объем___2___0___0___1_1">#REF!</definedName>
    <definedName name="объем___2___0___0___5" localSheetId="15">#REF!</definedName>
    <definedName name="объем___2___0___0___5" localSheetId="7">#REF!</definedName>
    <definedName name="объем___2___0___0___5" localSheetId="14">#REF!</definedName>
    <definedName name="объем___2___0___0___5" localSheetId="13">#REF!</definedName>
    <definedName name="объем___2___0___0___5">#REF!</definedName>
    <definedName name="объем___2___0___0___5_1" localSheetId="15">#REF!</definedName>
    <definedName name="объем___2___0___0___5_1" localSheetId="7">#REF!</definedName>
    <definedName name="объем___2___0___0___5_1" localSheetId="14">#REF!</definedName>
    <definedName name="объем___2___0___0___5_1" localSheetId="13">#REF!</definedName>
    <definedName name="объем___2___0___0___5_1">#REF!</definedName>
    <definedName name="объем___2___0___0_1" localSheetId="15">#REF!</definedName>
    <definedName name="объем___2___0___0_1" localSheetId="7">#REF!</definedName>
    <definedName name="объем___2___0___0_1" localSheetId="14">#REF!</definedName>
    <definedName name="объем___2___0___0_1" localSheetId="13">#REF!</definedName>
    <definedName name="объем___2___0___0_1">#REF!</definedName>
    <definedName name="объем___2___0___0_1_1" localSheetId="15">#REF!</definedName>
    <definedName name="объем___2___0___0_1_1" localSheetId="7">#REF!</definedName>
    <definedName name="объем___2___0___0_1_1" localSheetId="14">#REF!</definedName>
    <definedName name="объем___2___0___0_1_1" localSheetId="13">#REF!</definedName>
    <definedName name="объем___2___0___0_1_1">#REF!</definedName>
    <definedName name="объем___2___0___0_1_1_1" localSheetId="15">#REF!</definedName>
    <definedName name="объем___2___0___0_1_1_1" localSheetId="7">#REF!</definedName>
    <definedName name="объем___2___0___0_1_1_1" localSheetId="14">#REF!</definedName>
    <definedName name="объем___2___0___0_1_1_1" localSheetId="13">#REF!</definedName>
    <definedName name="объем___2___0___0_1_1_1">#REF!</definedName>
    <definedName name="объем___2___0___0_5" localSheetId="15">#REF!</definedName>
    <definedName name="объем___2___0___0_5" localSheetId="7">#REF!</definedName>
    <definedName name="объем___2___0___0_5" localSheetId="14">#REF!</definedName>
    <definedName name="объем___2___0___0_5" localSheetId="13">#REF!</definedName>
    <definedName name="объем___2___0___0_5">#REF!</definedName>
    <definedName name="объем___2___0___0_5_1" localSheetId="15">#REF!</definedName>
    <definedName name="объем___2___0___0_5_1" localSheetId="7">#REF!</definedName>
    <definedName name="объем___2___0___0_5_1" localSheetId="14">#REF!</definedName>
    <definedName name="объем___2___0___0_5_1" localSheetId="13">#REF!</definedName>
    <definedName name="объем___2___0___0_5_1">#REF!</definedName>
    <definedName name="объем___2___0___1" localSheetId="15">#REF!</definedName>
    <definedName name="объем___2___0___1" localSheetId="7">#REF!</definedName>
    <definedName name="объем___2___0___1" localSheetId="14">#REF!</definedName>
    <definedName name="объем___2___0___1" localSheetId="13">#REF!</definedName>
    <definedName name="объем___2___0___1">#REF!</definedName>
    <definedName name="объем___2___0___1_1" localSheetId="15">#REF!</definedName>
    <definedName name="объем___2___0___1_1" localSheetId="7">#REF!</definedName>
    <definedName name="объем___2___0___1_1" localSheetId="14">#REF!</definedName>
    <definedName name="объем___2___0___1_1" localSheetId="13">#REF!</definedName>
    <definedName name="объем___2___0___1_1">#REF!</definedName>
    <definedName name="объем___2___0___5" localSheetId="15">#REF!</definedName>
    <definedName name="объем___2___0___5" localSheetId="7">#REF!</definedName>
    <definedName name="объем___2___0___5" localSheetId="14">#REF!</definedName>
    <definedName name="объем___2___0___5" localSheetId="13">#REF!</definedName>
    <definedName name="объем___2___0___5">#REF!</definedName>
    <definedName name="объем___2___0___5_1" localSheetId="15">#REF!</definedName>
    <definedName name="объем___2___0___5_1" localSheetId="7">#REF!</definedName>
    <definedName name="объем___2___0___5_1" localSheetId="14">#REF!</definedName>
    <definedName name="объем___2___0___5_1" localSheetId="13">#REF!</definedName>
    <definedName name="объем___2___0___5_1">#REF!</definedName>
    <definedName name="объем___2___0_1" localSheetId="15">#REF!</definedName>
    <definedName name="объем___2___0_1" localSheetId="7">#REF!</definedName>
    <definedName name="объем___2___0_1" localSheetId="14">#REF!</definedName>
    <definedName name="объем___2___0_1" localSheetId="13">#REF!</definedName>
    <definedName name="объем___2___0_1">#REF!</definedName>
    <definedName name="объем___2___0_1_1" localSheetId="15">#REF!</definedName>
    <definedName name="объем___2___0_1_1" localSheetId="7">#REF!</definedName>
    <definedName name="объем___2___0_1_1" localSheetId="14">#REF!</definedName>
    <definedName name="объем___2___0_1_1" localSheetId="13">#REF!</definedName>
    <definedName name="объем___2___0_1_1">#REF!</definedName>
    <definedName name="объем___2___0_1_1_1" localSheetId="15">#REF!</definedName>
    <definedName name="объем___2___0_1_1_1" localSheetId="7">#REF!</definedName>
    <definedName name="объем___2___0_1_1_1" localSheetId="14">#REF!</definedName>
    <definedName name="объем___2___0_1_1_1" localSheetId="13">#REF!</definedName>
    <definedName name="объем___2___0_1_1_1">#REF!</definedName>
    <definedName name="объем___2___0_3" localSheetId="15">#REF!</definedName>
    <definedName name="объем___2___0_3" localSheetId="7">#REF!</definedName>
    <definedName name="объем___2___0_3" localSheetId="14">#REF!</definedName>
    <definedName name="объем___2___0_3" localSheetId="13">#REF!</definedName>
    <definedName name="объем___2___0_3">#REF!</definedName>
    <definedName name="объем___2___0_3_1" localSheetId="15">#REF!</definedName>
    <definedName name="объем___2___0_3_1" localSheetId="7">#REF!</definedName>
    <definedName name="объем___2___0_3_1" localSheetId="14">#REF!</definedName>
    <definedName name="объем___2___0_3_1" localSheetId="13">#REF!</definedName>
    <definedName name="объем___2___0_3_1">#REF!</definedName>
    <definedName name="объем___2___0_5" localSheetId="15">#REF!</definedName>
    <definedName name="объем___2___0_5" localSheetId="7">#REF!</definedName>
    <definedName name="объем___2___0_5" localSheetId="14">#REF!</definedName>
    <definedName name="объем___2___0_5" localSheetId="13">#REF!</definedName>
    <definedName name="объем___2___0_5">#REF!</definedName>
    <definedName name="объем___2___0_5_1" localSheetId="15">#REF!</definedName>
    <definedName name="объем___2___0_5_1" localSheetId="7">#REF!</definedName>
    <definedName name="объем___2___0_5_1" localSheetId="14">#REF!</definedName>
    <definedName name="объем___2___0_5_1" localSheetId="13">#REF!</definedName>
    <definedName name="объем___2___0_5_1">#REF!</definedName>
    <definedName name="объем___2___1" localSheetId="12">#REF!</definedName>
    <definedName name="объем___2___1" localSheetId="15">#REF!</definedName>
    <definedName name="объем___2___1" localSheetId="7">#REF!</definedName>
    <definedName name="объем___2___1" localSheetId="14">#REF!</definedName>
    <definedName name="объем___2___1" localSheetId="13">#REF!</definedName>
    <definedName name="объем___2___1">#REF!</definedName>
    <definedName name="объем___2___1_1" localSheetId="15">#REF!</definedName>
    <definedName name="объем___2___1_1" localSheetId="7">#REF!</definedName>
    <definedName name="объем___2___1_1" localSheetId="14">#REF!</definedName>
    <definedName name="объем___2___1_1" localSheetId="13">#REF!</definedName>
    <definedName name="объем___2___1_1">#REF!</definedName>
    <definedName name="объем___2___10" localSheetId="12">#REF!</definedName>
    <definedName name="объем___2___10" localSheetId="15">#REF!</definedName>
    <definedName name="объем___2___10" localSheetId="7">#REF!</definedName>
    <definedName name="объем___2___10" localSheetId="14">#REF!</definedName>
    <definedName name="объем___2___10" localSheetId="13">#REF!</definedName>
    <definedName name="объем___2___10">#REF!</definedName>
    <definedName name="объем___2___10_1" localSheetId="15">#REF!</definedName>
    <definedName name="объем___2___10_1" localSheetId="7">#REF!</definedName>
    <definedName name="объем___2___10_1" localSheetId="14">#REF!</definedName>
    <definedName name="объем___2___10_1" localSheetId="13">#REF!</definedName>
    <definedName name="объем___2___10_1">#REF!</definedName>
    <definedName name="объем___2___12" localSheetId="12">#REF!</definedName>
    <definedName name="объем___2___12" localSheetId="15">#REF!</definedName>
    <definedName name="объем___2___12" localSheetId="7">#REF!</definedName>
    <definedName name="объем___2___12" localSheetId="14">#REF!</definedName>
    <definedName name="объем___2___12" localSheetId="13">#REF!</definedName>
    <definedName name="объем___2___12">#REF!</definedName>
    <definedName name="объем___2___2" localSheetId="12">#REF!</definedName>
    <definedName name="объем___2___2" localSheetId="15">#REF!</definedName>
    <definedName name="объем___2___2" localSheetId="7">#REF!</definedName>
    <definedName name="объем___2___2" localSheetId="14">#REF!</definedName>
    <definedName name="объем___2___2" localSheetId="13">#REF!</definedName>
    <definedName name="объем___2___2">#REF!</definedName>
    <definedName name="объем___2___2_1" localSheetId="15">#REF!</definedName>
    <definedName name="объем___2___2_1" localSheetId="7">#REF!</definedName>
    <definedName name="объем___2___2_1" localSheetId="14">#REF!</definedName>
    <definedName name="объем___2___2_1" localSheetId="13">#REF!</definedName>
    <definedName name="объем___2___2_1">#REF!</definedName>
    <definedName name="объем___2___3" localSheetId="12">#REF!</definedName>
    <definedName name="объем___2___3" localSheetId="15">#REF!</definedName>
    <definedName name="объем___2___3" localSheetId="7">#REF!</definedName>
    <definedName name="объем___2___3" localSheetId="14">#REF!</definedName>
    <definedName name="объем___2___3" localSheetId="13">#REF!</definedName>
    <definedName name="объем___2___3">#REF!</definedName>
    <definedName name="объем___2___4" localSheetId="12">#REF!</definedName>
    <definedName name="объем___2___4" localSheetId="15">#REF!</definedName>
    <definedName name="объем___2___4" localSheetId="7">#REF!</definedName>
    <definedName name="объем___2___4" localSheetId="14">#REF!</definedName>
    <definedName name="объем___2___4" localSheetId="13">#REF!</definedName>
    <definedName name="объем___2___4">#REF!</definedName>
    <definedName name="объем___2___4___0" localSheetId="15">#REF!</definedName>
    <definedName name="объем___2___4___0" localSheetId="7">#REF!</definedName>
    <definedName name="объем___2___4___0" localSheetId="14">#REF!</definedName>
    <definedName name="объем___2___4___0" localSheetId="13">#REF!</definedName>
    <definedName name="объем___2___4___0">#REF!</definedName>
    <definedName name="объем___2___4___0_1" localSheetId="15">#REF!</definedName>
    <definedName name="объем___2___4___0_1" localSheetId="7">#REF!</definedName>
    <definedName name="объем___2___4___0_1" localSheetId="14">#REF!</definedName>
    <definedName name="объем___2___4___0_1" localSheetId="13">#REF!</definedName>
    <definedName name="объем___2___4___0_1">#REF!</definedName>
    <definedName name="объем___2___4___5" localSheetId="15">#REF!</definedName>
    <definedName name="объем___2___4___5" localSheetId="7">#REF!</definedName>
    <definedName name="объем___2___4___5" localSheetId="14">#REF!</definedName>
    <definedName name="объем___2___4___5" localSheetId="13">#REF!</definedName>
    <definedName name="объем___2___4___5">#REF!</definedName>
    <definedName name="объем___2___4___5_1" localSheetId="15">#REF!</definedName>
    <definedName name="объем___2___4___5_1" localSheetId="7">#REF!</definedName>
    <definedName name="объем___2___4___5_1" localSheetId="14">#REF!</definedName>
    <definedName name="объем___2___4___5_1" localSheetId="13">#REF!</definedName>
    <definedName name="объем___2___4___5_1">#REF!</definedName>
    <definedName name="объем___2___4_1" localSheetId="15">#REF!</definedName>
    <definedName name="объем___2___4_1" localSheetId="7">#REF!</definedName>
    <definedName name="объем___2___4_1" localSheetId="14">#REF!</definedName>
    <definedName name="объем___2___4_1" localSheetId="13">#REF!</definedName>
    <definedName name="объем___2___4_1">#REF!</definedName>
    <definedName name="объем___2___4_1_1" localSheetId="15">#REF!</definedName>
    <definedName name="объем___2___4_1_1" localSheetId="7">#REF!</definedName>
    <definedName name="объем___2___4_1_1" localSheetId="14">#REF!</definedName>
    <definedName name="объем___2___4_1_1" localSheetId="13">#REF!</definedName>
    <definedName name="объем___2___4_1_1">#REF!</definedName>
    <definedName name="объем___2___4_1_1_1" localSheetId="15">#REF!</definedName>
    <definedName name="объем___2___4_1_1_1" localSheetId="7">#REF!</definedName>
    <definedName name="объем___2___4_1_1_1" localSheetId="14">#REF!</definedName>
    <definedName name="объем___2___4_1_1_1" localSheetId="13">#REF!</definedName>
    <definedName name="объем___2___4_1_1_1">#REF!</definedName>
    <definedName name="объем___2___4_3" localSheetId="15">#REF!</definedName>
    <definedName name="объем___2___4_3" localSheetId="7">#REF!</definedName>
    <definedName name="объем___2___4_3" localSheetId="14">#REF!</definedName>
    <definedName name="объем___2___4_3" localSheetId="13">#REF!</definedName>
    <definedName name="объем___2___4_3">#REF!</definedName>
    <definedName name="объем___2___4_3_1" localSheetId="15">#REF!</definedName>
    <definedName name="объем___2___4_3_1" localSheetId="7">#REF!</definedName>
    <definedName name="объем___2___4_3_1" localSheetId="14">#REF!</definedName>
    <definedName name="объем___2___4_3_1" localSheetId="13">#REF!</definedName>
    <definedName name="объем___2___4_3_1">#REF!</definedName>
    <definedName name="объем___2___4_5" localSheetId="15">#REF!</definedName>
    <definedName name="объем___2___4_5" localSheetId="7">#REF!</definedName>
    <definedName name="объем___2___4_5" localSheetId="14">#REF!</definedName>
    <definedName name="объем___2___4_5" localSheetId="13">#REF!</definedName>
    <definedName name="объем___2___4_5">#REF!</definedName>
    <definedName name="объем___2___4_5_1" localSheetId="15">#REF!</definedName>
    <definedName name="объем___2___4_5_1" localSheetId="7">#REF!</definedName>
    <definedName name="объем___2___4_5_1" localSheetId="14">#REF!</definedName>
    <definedName name="объем___2___4_5_1" localSheetId="13">#REF!</definedName>
    <definedName name="объем___2___4_5_1">#REF!</definedName>
    <definedName name="объем___2___5" localSheetId="15">#REF!</definedName>
    <definedName name="объем___2___5" localSheetId="7">#REF!</definedName>
    <definedName name="объем___2___5" localSheetId="14">#REF!</definedName>
    <definedName name="объем___2___5" localSheetId="13">#REF!</definedName>
    <definedName name="объем___2___5">#REF!</definedName>
    <definedName name="объем___2___5_1" localSheetId="15">#REF!</definedName>
    <definedName name="объем___2___5_1" localSheetId="7">#REF!</definedName>
    <definedName name="объем___2___5_1" localSheetId="14">#REF!</definedName>
    <definedName name="объем___2___5_1" localSheetId="13">#REF!</definedName>
    <definedName name="объем___2___5_1">#REF!</definedName>
    <definedName name="объем___2___6" localSheetId="12">#REF!</definedName>
    <definedName name="объем___2___6" localSheetId="15">#REF!</definedName>
    <definedName name="объем___2___6" localSheetId="7">#REF!</definedName>
    <definedName name="объем___2___6" localSheetId="14">#REF!</definedName>
    <definedName name="объем___2___6" localSheetId="13">#REF!</definedName>
    <definedName name="объем___2___6">#REF!</definedName>
    <definedName name="объем___2___6_1" localSheetId="15">#REF!</definedName>
    <definedName name="объем___2___6_1" localSheetId="7">#REF!</definedName>
    <definedName name="объем___2___6_1" localSheetId="14">#REF!</definedName>
    <definedName name="объем___2___6_1" localSheetId="13">#REF!</definedName>
    <definedName name="объем___2___6_1">#REF!</definedName>
    <definedName name="объем___2___8" localSheetId="12">#REF!</definedName>
    <definedName name="объем___2___8" localSheetId="15">#REF!</definedName>
    <definedName name="объем___2___8" localSheetId="7">#REF!</definedName>
    <definedName name="объем___2___8" localSheetId="14">#REF!</definedName>
    <definedName name="объем___2___8" localSheetId="13">#REF!</definedName>
    <definedName name="объем___2___8">#REF!</definedName>
    <definedName name="объем___2___8_1" localSheetId="15">#REF!</definedName>
    <definedName name="объем___2___8_1" localSheetId="7">#REF!</definedName>
    <definedName name="объем___2___8_1" localSheetId="14">#REF!</definedName>
    <definedName name="объем___2___8_1" localSheetId="13">#REF!</definedName>
    <definedName name="объем___2___8_1">#REF!</definedName>
    <definedName name="объем___2_1" localSheetId="15">#REF!</definedName>
    <definedName name="объем___2_1" localSheetId="7">#REF!</definedName>
    <definedName name="объем___2_1" localSheetId="14">#REF!</definedName>
    <definedName name="объем___2_1" localSheetId="13">#REF!</definedName>
    <definedName name="объем___2_1">#REF!</definedName>
    <definedName name="объем___2_1_1" localSheetId="15">#REF!</definedName>
    <definedName name="объем___2_1_1" localSheetId="7">#REF!</definedName>
    <definedName name="объем___2_1_1" localSheetId="14">#REF!</definedName>
    <definedName name="объем___2_1_1" localSheetId="13">#REF!</definedName>
    <definedName name="объем___2_1_1">#REF!</definedName>
    <definedName name="объем___2_1_1_1" localSheetId="15">#REF!</definedName>
    <definedName name="объем___2_1_1_1" localSheetId="7">#REF!</definedName>
    <definedName name="объем___2_1_1_1" localSheetId="14">#REF!</definedName>
    <definedName name="объем___2_1_1_1" localSheetId="13">#REF!</definedName>
    <definedName name="объем___2_1_1_1">#REF!</definedName>
    <definedName name="объем___2_3" localSheetId="15">#REF!</definedName>
    <definedName name="объем___2_3" localSheetId="7">#REF!</definedName>
    <definedName name="объем___2_3" localSheetId="14">#REF!</definedName>
    <definedName name="объем___2_3" localSheetId="13">#REF!</definedName>
    <definedName name="объем___2_3">#REF!</definedName>
    <definedName name="объем___2_3_1" localSheetId="15">#REF!</definedName>
    <definedName name="объем___2_3_1" localSheetId="7">#REF!</definedName>
    <definedName name="объем___2_3_1" localSheetId="14">#REF!</definedName>
    <definedName name="объем___2_3_1" localSheetId="13">#REF!</definedName>
    <definedName name="объем___2_3_1">#REF!</definedName>
    <definedName name="объем___2_5" localSheetId="15">#REF!</definedName>
    <definedName name="объем___2_5" localSheetId="7">#REF!</definedName>
    <definedName name="объем___2_5" localSheetId="14">#REF!</definedName>
    <definedName name="объем___2_5" localSheetId="13">#REF!</definedName>
    <definedName name="объем___2_5">#REF!</definedName>
    <definedName name="объем___2_5_1" localSheetId="15">#REF!</definedName>
    <definedName name="объем___2_5_1" localSheetId="7">#REF!</definedName>
    <definedName name="объем___2_5_1" localSheetId="14">#REF!</definedName>
    <definedName name="объем___2_5_1" localSheetId="13">#REF!</definedName>
    <definedName name="объем___2_5_1">#REF!</definedName>
    <definedName name="объем___3" localSheetId="12">#REF!</definedName>
    <definedName name="объем___3" localSheetId="15">#REF!</definedName>
    <definedName name="объем___3" localSheetId="7">#REF!</definedName>
    <definedName name="объем___3" localSheetId="14">#REF!</definedName>
    <definedName name="объем___3" localSheetId="13">#REF!</definedName>
    <definedName name="объем___3">#REF!</definedName>
    <definedName name="объем___3___0" localSheetId="12">#REF!</definedName>
    <definedName name="объем___3___0" localSheetId="15">#REF!</definedName>
    <definedName name="объем___3___0" localSheetId="7">#REF!</definedName>
    <definedName name="объем___3___0" localSheetId="14">#REF!</definedName>
    <definedName name="объем___3___0" localSheetId="1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 localSheetId="15">#REF!</definedName>
    <definedName name="объем___3___0___5" localSheetId="7">#REF!</definedName>
    <definedName name="объем___3___0___5" localSheetId="14">#REF!</definedName>
    <definedName name="объем___3___0___5" localSheetId="13">#REF!</definedName>
    <definedName name="объем___3___0___5">#REF!</definedName>
    <definedName name="объем___3___0___5_1" localSheetId="15">#REF!</definedName>
    <definedName name="объем___3___0___5_1" localSheetId="7">#REF!</definedName>
    <definedName name="объем___3___0___5_1" localSheetId="14">#REF!</definedName>
    <definedName name="объем___3___0___5_1" localSheetId="13">#REF!</definedName>
    <definedName name="объем___3___0___5_1">#REF!</definedName>
    <definedName name="объем___3___0_1" localSheetId="15">#REF!</definedName>
    <definedName name="объем___3___0_1" localSheetId="7">#REF!</definedName>
    <definedName name="объем___3___0_1" localSheetId="14">#REF!</definedName>
    <definedName name="объем___3___0_1" localSheetId="13">#REF!</definedName>
    <definedName name="объем___3___0_1">#REF!</definedName>
    <definedName name="объем___3___0_1_1">NA()</definedName>
    <definedName name="объем___3___0_3" localSheetId="15">#REF!</definedName>
    <definedName name="объем___3___0_3" localSheetId="7">#REF!</definedName>
    <definedName name="объем___3___0_3" localSheetId="14">#REF!</definedName>
    <definedName name="объем___3___0_3" localSheetId="13">#REF!</definedName>
    <definedName name="объем___3___0_3">#REF!</definedName>
    <definedName name="объем___3___0_3_1" localSheetId="15">#REF!</definedName>
    <definedName name="объем___3___0_3_1" localSheetId="7">#REF!</definedName>
    <definedName name="объем___3___0_3_1" localSheetId="14">#REF!</definedName>
    <definedName name="объем___3___0_3_1" localSheetId="13">#REF!</definedName>
    <definedName name="объем___3___0_3_1">#REF!</definedName>
    <definedName name="объем___3___0_5" localSheetId="15">#REF!</definedName>
    <definedName name="объем___3___0_5" localSheetId="7">#REF!</definedName>
    <definedName name="объем___3___0_5" localSheetId="14">#REF!</definedName>
    <definedName name="объем___3___0_5" localSheetId="13">#REF!</definedName>
    <definedName name="объем___3___0_5">#REF!</definedName>
    <definedName name="объем___3___0_5_1" localSheetId="15">#REF!</definedName>
    <definedName name="объем___3___0_5_1" localSheetId="7">#REF!</definedName>
    <definedName name="объем___3___0_5_1" localSheetId="14">#REF!</definedName>
    <definedName name="объем___3___0_5_1" localSheetId="13">#REF!</definedName>
    <definedName name="объем___3___0_5_1">#REF!</definedName>
    <definedName name="объем___3___10" localSheetId="12">#REF!</definedName>
    <definedName name="объем___3___10" localSheetId="15">#REF!</definedName>
    <definedName name="объем___3___10" localSheetId="7">#REF!</definedName>
    <definedName name="объем___3___10" localSheetId="14">#REF!</definedName>
    <definedName name="объем___3___10" localSheetId="13">#REF!</definedName>
    <definedName name="объем___3___10">#REF!</definedName>
    <definedName name="объем___3___2" localSheetId="12">#REF!</definedName>
    <definedName name="объем___3___2" localSheetId="15">#REF!</definedName>
    <definedName name="объем___3___2" localSheetId="7">#REF!</definedName>
    <definedName name="объем___3___2" localSheetId="14">#REF!</definedName>
    <definedName name="объем___3___2" localSheetId="13">#REF!</definedName>
    <definedName name="объем___3___2">#REF!</definedName>
    <definedName name="объем___3___2_1" localSheetId="15">#REF!</definedName>
    <definedName name="объем___3___2_1" localSheetId="7">#REF!</definedName>
    <definedName name="объем___3___2_1" localSheetId="14">#REF!</definedName>
    <definedName name="объем___3___2_1" localSheetId="13">#REF!</definedName>
    <definedName name="объем___3___2_1">#REF!</definedName>
    <definedName name="объем___3___3" localSheetId="12">#REF!</definedName>
    <definedName name="объем___3___3" localSheetId="15">#REF!</definedName>
    <definedName name="объем___3___3" localSheetId="7">#REF!</definedName>
    <definedName name="объем___3___3" localSheetId="14">#REF!</definedName>
    <definedName name="объем___3___3" localSheetId="13">#REF!</definedName>
    <definedName name="объем___3___3">#REF!</definedName>
    <definedName name="объем___3___3_1" localSheetId="15">#REF!</definedName>
    <definedName name="объем___3___3_1" localSheetId="7">#REF!</definedName>
    <definedName name="объем___3___3_1" localSheetId="14">#REF!</definedName>
    <definedName name="объем___3___3_1" localSheetId="13">#REF!</definedName>
    <definedName name="объем___3___3_1">#REF!</definedName>
    <definedName name="объем___3___4" localSheetId="12">#REF!</definedName>
    <definedName name="объем___3___4" localSheetId="15">#REF!</definedName>
    <definedName name="объем___3___4" localSheetId="7">#REF!</definedName>
    <definedName name="объем___3___4" localSheetId="14">#REF!</definedName>
    <definedName name="объем___3___4" localSheetId="13">#REF!</definedName>
    <definedName name="объем___3___4">#REF!</definedName>
    <definedName name="объем___3___5" localSheetId="15">#REF!</definedName>
    <definedName name="объем___3___5" localSheetId="7">#REF!</definedName>
    <definedName name="объем___3___5" localSheetId="14">#REF!</definedName>
    <definedName name="объем___3___5" localSheetId="13">#REF!</definedName>
    <definedName name="объем___3___5">#REF!</definedName>
    <definedName name="объем___3___5_1" localSheetId="15">#REF!</definedName>
    <definedName name="объем___3___5_1" localSheetId="7">#REF!</definedName>
    <definedName name="объем___3___5_1" localSheetId="14">#REF!</definedName>
    <definedName name="объем___3___5_1" localSheetId="13">#REF!</definedName>
    <definedName name="объем___3___5_1">#REF!</definedName>
    <definedName name="объем___3___6" localSheetId="12">#REF!</definedName>
    <definedName name="объем___3___6" localSheetId="15">#REF!</definedName>
    <definedName name="объем___3___6" localSheetId="7">#REF!</definedName>
    <definedName name="объем___3___6" localSheetId="14">#REF!</definedName>
    <definedName name="объем___3___6" localSheetId="13">#REF!</definedName>
    <definedName name="объем___3___6">#REF!</definedName>
    <definedName name="объем___3___8" localSheetId="12">#REF!</definedName>
    <definedName name="объем___3___8" localSheetId="15">#REF!</definedName>
    <definedName name="объем___3___8" localSheetId="7">#REF!</definedName>
    <definedName name="объем___3___8" localSheetId="14">#REF!</definedName>
    <definedName name="объем___3___8" localSheetId="13">#REF!</definedName>
    <definedName name="объем___3___8">#REF!</definedName>
    <definedName name="объем___3_1" localSheetId="15">#REF!</definedName>
    <definedName name="объем___3_1" localSheetId="7">#REF!</definedName>
    <definedName name="объем___3_1" localSheetId="14">#REF!</definedName>
    <definedName name="объем___3_1" localSheetId="13">#REF!</definedName>
    <definedName name="объем___3_1">#REF!</definedName>
    <definedName name="объем___3_1_1" localSheetId="15">#REF!</definedName>
    <definedName name="объем___3_1_1" localSheetId="7">#REF!</definedName>
    <definedName name="объем___3_1_1" localSheetId="14">#REF!</definedName>
    <definedName name="объем___3_1_1" localSheetId="13">#REF!</definedName>
    <definedName name="объем___3_1_1">#REF!</definedName>
    <definedName name="объем___3_1_1_1" localSheetId="15">#REF!</definedName>
    <definedName name="объем___3_1_1_1" localSheetId="7">#REF!</definedName>
    <definedName name="объем___3_1_1_1" localSheetId="14">#REF!</definedName>
    <definedName name="объем___3_1_1_1" localSheetId="13">#REF!</definedName>
    <definedName name="объем___3_1_1_1">#REF!</definedName>
    <definedName name="объем___3_3">NA()</definedName>
    <definedName name="объем___3_5" localSheetId="15">#REF!</definedName>
    <definedName name="объем___3_5" localSheetId="7">#REF!</definedName>
    <definedName name="объем___3_5" localSheetId="14">#REF!</definedName>
    <definedName name="объем___3_5" localSheetId="13">#REF!</definedName>
    <definedName name="объем___3_5">#REF!</definedName>
    <definedName name="объем___3_5_1" localSheetId="15">#REF!</definedName>
    <definedName name="объем___3_5_1" localSheetId="7">#REF!</definedName>
    <definedName name="объем___3_5_1" localSheetId="14">#REF!</definedName>
    <definedName name="объем___3_5_1" localSheetId="13">#REF!</definedName>
    <definedName name="объем___3_5_1">#REF!</definedName>
    <definedName name="объем___4" localSheetId="12">#REF!</definedName>
    <definedName name="объем___4" localSheetId="15">#REF!</definedName>
    <definedName name="объем___4" localSheetId="7">#REF!</definedName>
    <definedName name="объем___4" localSheetId="14">#REF!</definedName>
    <definedName name="объем___4" localSheetId="13">#REF!</definedName>
    <definedName name="объем___4">#REF!</definedName>
    <definedName name="объем___4___0">NA()</definedName>
    <definedName name="объем___4___0___0" localSheetId="12">#REF!</definedName>
    <definedName name="объем___4___0___0" localSheetId="15">#REF!</definedName>
    <definedName name="объем___4___0___0" localSheetId="7">#REF!</definedName>
    <definedName name="объем___4___0___0" localSheetId="14">#REF!</definedName>
    <definedName name="объем___4___0___0" localSheetId="13">#REF!</definedName>
    <definedName name="объем___4___0___0">#REF!</definedName>
    <definedName name="объем___4___0___0___0" localSheetId="12">#REF!</definedName>
    <definedName name="объем___4___0___0___0" localSheetId="15">#REF!</definedName>
    <definedName name="объем___4___0___0___0" localSheetId="7">#REF!</definedName>
    <definedName name="объем___4___0___0___0" localSheetId="14">#REF!</definedName>
    <definedName name="объем___4___0___0___0" localSheetId="13">#REF!</definedName>
    <definedName name="объем___4___0___0___0">#REF!</definedName>
    <definedName name="объем___4___0___0___0___0" localSheetId="15">#REF!</definedName>
    <definedName name="объем___4___0___0___0___0" localSheetId="7">#REF!</definedName>
    <definedName name="объем___4___0___0___0___0" localSheetId="14">#REF!</definedName>
    <definedName name="объем___4___0___0___0___0" localSheetId="13">#REF!</definedName>
    <definedName name="объем___4___0___0___0___0">#REF!</definedName>
    <definedName name="объем___4___0___0___0___0_1" localSheetId="15">#REF!</definedName>
    <definedName name="объем___4___0___0___0___0_1" localSheetId="7">#REF!</definedName>
    <definedName name="объем___4___0___0___0___0_1" localSheetId="14">#REF!</definedName>
    <definedName name="объем___4___0___0___0___0_1" localSheetId="13">#REF!</definedName>
    <definedName name="объем___4___0___0___0___0_1">#REF!</definedName>
    <definedName name="объем___4___0___0___0_1" localSheetId="15">#REF!</definedName>
    <definedName name="объем___4___0___0___0_1" localSheetId="7">#REF!</definedName>
    <definedName name="объем___4___0___0___0_1" localSheetId="14">#REF!</definedName>
    <definedName name="объем___4___0___0___0_1" localSheetId="13">#REF!</definedName>
    <definedName name="объем___4___0___0___0_1">#REF!</definedName>
    <definedName name="объем___4___0___0___1" localSheetId="15">#REF!</definedName>
    <definedName name="объем___4___0___0___1" localSheetId="7">#REF!</definedName>
    <definedName name="объем___4___0___0___1" localSheetId="14">#REF!</definedName>
    <definedName name="объем___4___0___0___1" localSheetId="13">#REF!</definedName>
    <definedName name="объем___4___0___0___1">#REF!</definedName>
    <definedName name="объем___4___0___0___1_1" localSheetId="15">#REF!</definedName>
    <definedName name="объем___4___0___0___1_1" localSheetId="7">#REF!</definedName>
    <definedName name="объем___4___0___0___1_1" localSheetId="14">#REF!</definedName>
    <definedName name="объем___4___0___0___1_1" localSheetId="13">#REF!</definedName>
    <definedName name="объем___4___0___0___1_1">#REF!</definedName>
    <definedName name="объем___4___0___0___5" localSheetId="15">#REF!</definedName>
    <definedName name="объем___4___0___0___5" localSheetId="7">#REF!</definedName>
    <definedName name="объем___4___0___0___5" localSheetId="14">#REF!</definedName>
    <definedName name="объем___4___0___0___5" localSheetId="13">#REF!</definedName>
    <definedName name="объем___4___0___0___5">#REF!</definedName>
    <definedName name="объем___4___0___0___5_1" localSheetId="15">#REF!</definedName>
    <definedName name="объем___4___0___0___5_1" localSheetId="7">#REF!</definedName>
    <definedName name="объем___4___0___0___5_1" localSheetId="14">#REF!</definedName>
    <definedName name="объем___4___0___0___5_1" localSheetId="13">#REF!</definedName>
    <definedName name="объем___4___0___0___5_1">#REF!</definedName>
    <definedName name="объем___4___0___0_1" localSheetId="15">#REF!</definedName>
    <definedName name="объем___4___0___0_1" localSheetId="7">#REF!</definedName>
    <definedName name="объем___4___0___0_1" localSheetId="14">#REF!</definedName>
    <definedName name="объем___4___0___0_1" localSheetId="13">#REF!</definedName>
    <definedName name="объем___4___0___0_1">#REF!</definedName>
    <definedName name="объем___4___0___0_1_1" localSheetId="15">#REF!</definedName>
    <definedName name="объем___4___0___0_1_1" localSheetId="7">#REF!</definedName>
    <definedName name="объем___4___0___0_1_1" localSheetId="14">#REF!</definedName>
    <definedName name="объем___4___0___0_1_1" localSheetId="13">#REF!</definedName>
    <definedName name="объем___4___0___0_1_1">#REF!</definedName>
    <definedName name="объем___4___0___0_1_1_1" localSheetId="15">#REF!</definedName>
    <definedName name="объем___4___0___0_1_1_1" localSheetId="7">#REF!</definedName>
    <definedName name="объем___4___0___0_1_1_1" localSheetId="14">#REF!</definedName>
    <definedName name="объем___4___0___0_1_1_1" localSheetId="13">#REF!</definedName>
    <definedName name="объем___4___0___0_1_1_1">#REF!</definedName>
    <definedName name="объем___4___0___0_5" localSheetId="15">#REF!</definedName>
    <definedName name="объем___4___0___0_5" localSheetId="7">#REF!</definedName>
    <definedName name="объем___4___0___0_5" localSheetId="14">#REF!</definedName>
    <definedName name="объем___4___0___0_5" localSheetId="13">#REF!</definedName>
    <definedName name="объем___4___0___0_5">#REF!</definedName>
    <definedName name="объем___4___0___0_5_1" localSheetId="15">#REF!</definedName>
    <definedName name="объем___4___0___0_5_1" localSheetId="7">#REF!</definedName>
    <definedName name="объем___4___0___0_5_1" localSheetId="14">#REF!</definedName>
    <definedName name="объем___4___0___0_5_1" localSheetId="13">#REF!</definedName>
    <definedName name="объем___4___0___0_5_1">#REF!</definedName>
    <definedName name="объем___4___0___1" localSheetId="15">#REF!</definedName>
    <definedName name="объем___4___0___1" localSheetId="7">#REF!</definedName>
    <definedName name="объем___4___0___1" localSheetId="14">#REF!</definedName>
    <definedName name="объем___4___0___1" localSheetId="13">#REF!</definedName>
    <definedName name="объем___4___0___1">#REF!</definedName>
    <definedName name="объем___4___0___1_1" localSheetId="15">#REF!</definedName>
    <definedName name="объем___4___0___1_1" localSheetId="7">#REF!</definedName>
    <definedName name="объем___4___0___1_1" localSheetId="14">#REF!</definedName>
    <definedName name="объем___4___0___1_1" localSheetId="13">#REF!</definedName>
    <definedName name="объем___4___0___1_1">#REF!</definedName>
    <definedName name="объем___4___0___5">NA()</definedName>
    <definedName name="объем___4___0_1" localSheetId="15">#REF!</definedName>
    <definedName name="объем___4___0_1" localSheetId="7">#REF!</definedName>
    <definedName name="объем___4___0_1" localSheetId="14">#REF!</definedName>
    <definedName name="объем___4___0_1" localSheetId="13">#REF!</definedName>
    <definedName name="объем___4___0_1">#REF!</definedName>
    <definedName name="объем___4___0_1_1" localSheetId="15">#REF!</definedName>
    <definedName name="объем___4___0_1_1" localSheetId="7">#REF!</definedName>
    <definedName name="объем___4___0_1_1" localSheetId="14">#REF!</definedName>
    <definedName name="объем___4___0_1_1" localSheetId="13">#REF!</definedName>
    <definedName name="объем___4___0_1_1">#REF!</definedName>
    <definedName name="объем___4___0_1_1_1" localSheetId="15">#REF!</definedName>
    <definedName name="объем___4___0_1_1_1" localSheetId="7">#REF!</definedName>
    <definedName name="объем___4___0_1_1_1" localSheetId="14">#REF!</definedName>
    <definedName name="объем___4___0_1_1_1" localSheetId="13">#REF!</definedName>
    <definedName name="объем___4___0_1_1_1">#REF!</definedName>
    <definedName name="объем___4___0_3" localSheetId="15">#REF!</definedName>
    <definedName name="объем___4___0_3" localSheetId="7">#REF!</definedName>
    <definedName name="объем___4___0_3" localSheetId="14">#REF!</definedName>
    <definedName name="объем___4___0_3" localSheetId="13">#REF!</definedName>
    <definedName name="объем___4___0_3">#REF!</definedName>
    <definedName name="объем___4___0_3_1" localSheetId="15">#REF!</definedName>
    <definedName name="объем___4___0_3_1" localSheetId="7">#REF!</definedName>
    <definedName name="объем___4___0_3_1" localSheetId="14">#REF!</definedName>
    <definedName name="объем___4___0_3_1" localSheetId="13">#REF!</definedName>
    <definedName name="объем___4___0_3_1">#REF!</definedName>
    <definedName name="объем___4___0_5">NA()</definedName>
    <definedName name="объем___4___1" localSheetId="15">#REF!</definedName>
    <definedName name="объем___4___1" localSheetId="7">#REF!</definedName>
    <definedName name="объем___4___1" localSheetId="14">#REF!</definedName>
    <definedName name="объем___4___1" localSheetId="13">#REF!</definedName>
    <definedName name="объем___4___1">#REF!</definedName>
    <definedName name="объем___4___1_1" localSheetId="15">#REF!</definedName>
    <definedName name="объем___4___1_1" localSheetId="7">#REF!</definedName>
    <definedName name="объем___4___1_1" localSheetId="14">#REF!</definedName>
    <definedName name="объем___4___1_1" localSheetId="13">#REF!</definedName>
    <definedName name="объем___4___1_1">#REF!</definedName>
    <definedName name="объем___4___10" localSheetId="12">#REF!</definedName>
    <definedName name="объем___4___10" localSheetId="15">#REF!</definedName>
    <definedName name="объем___4___10" localSheetId="7">#REF!</definedName>
    <definedName name="объем___4___10" localSheetId="14">#REF!</definedName>
    <definedName name="объем___4___10" localSheetId="13">#REF!</definedName>
    <definedName name="объем___4___10">#REF!</definedName>
    <definedName name="объем___4___10_1" localSheetId="15">#REF!</definedName>
    <definedName name="объем___4___10_1" localSheetId="7">#REF!</definedName>
    <definedName name="объем___4___10_1" localSheetId="14">#REF!</definedName>
    <definedName name="объем___4___10_1" localSheetId="13">#REF!</definedName>
    <definedName name="объем___4___10_1">#REF!</definedName>
    <definedName name="объем___4___12" localSheetId="12">#REF!</definedName>
    <definedName name="объем___4___12" localSheetId="15">#REF!</definedName>
    <definedName name="объем___4___12" localSheetId="7">#REF!</definedName>
    <definedName name="объем___4___12" localSheetId="14">#REF!</definedName>
    <definedName name="объем___4___12" localSheetId="13">#REF!</definedName>
    <definedName name="объем___4___12">#REF!</definedName>
    <definedName name="объем___4___2" localSheetId="12">#REF!</definedName>
    <definedName name="объем___4___2" localSheetId="15">#REF!</definedName>
    <definedName name="объем___4___2" localSheetId="7">#REF!</definedName>
    <definedName name="объем___4___2" localSheetId="14">#REF!</definedName>
    <definedName name="объем___4___2" localSheetId="13">#REF!</definedName>
    <definedName name="объем___4___2">#REF!</definedName>
    <definedName name="объем___4___2_1" localSheetId="15">#REF!</definedName>
    <definedName name="объем___4___2_1" localSheetId="7">#REF!</definedName>
    <definedName name="объем___4___2_1" localSheetId="14">#REF!</definedName>
    <definedName name="объем___4___2_1" localSheetId="13">#REF!</definedName>
    <definedName name="объем___4___2_1">#REF!</definedName>
    <definedName name="объем___4___3" localSheetId="12">#REF!</definedName>
    <definedName name="объем___4___3" localSheetId="15">#REF!</definedName>
    <definedName name="объем___4___3" localSheetId="7">#REF!</definedName>
    <definedName name="объем___4___3" localSheetId="14">#REF!</definedName>
    <definedName name="объем___4___3" localSheetId="13">#REF!</definedName>
    <definedName name="объем___4___3">#REF!</definedName>
    <definedName name="объем___4___3_1" localSheetId="15">#REF!</definedName>
    <definedName name="объем___4___3_1" localSheetId="7">#REF!</definedName>
    <definedName name="объем___4___3_1" localSheetId="14">#REF!</definedName>
    <definedName name="объем___4___3_1" localSheetId="13">#REF!</definedName>
    <definedName name="объем___4___3_1">#REF!</definedName>
    <definedName name="объем___4___4" localSheetId="12">#REF!</definedName>
    <definedName name="объем___4___4" localSheetId="15">#REF!</definedName>
    <definedName name="объем___4___4" localSheetId="7">#REF!</definedName>
    <definedName name="объем___4___4" localSheetId="14">#REF!</definedName>
    <definedName name="объем___4___4" localSheetId="13">#REF!</definedName>
    <definedName name="объем___4___4">#REF!</definedName>
    <definedName name="объем___4___4_1" localSheetId="15">#REF!</definedName>
    <definedName name="объем___4___4_1" localSheetId="7">#REF!</definedName>
    <definedName name="объем___4___4_1" localSheetId="14">#REF!</definedName>
    <definedName name="объем___4___4_1" localSheetId="13">#REF!</definedName>
    <definedName name="объем___4___4_1">#REF!</definedName>
    <definedName name="объем___4___5" localSheetId="15">#REF!</definedName>
    <definedName name="объем___4___5" localSheetId="7">#REF!</definedName>
    <definedName name="объем___4___5" localSheetId="14">#REF!</definedName>
    <definedName name="объем___4___5" localSheetId="13">#REF!</definedName>
    <definedName name="объем___4___5">#REF!</definedName>
    <definedName name="объем___4___5_1" localSheetId="15">#REF!</definedName>
    <definedName name="объем___4___5_1" localSheetId="7">#REF!</definedName>
    <definedName name="объем___4___5_1" localSheetId="14">#REF!</definedName>
    <definedName name="объем___4___5_1" localSheetId="13">#REF!</definedName>
    <definedName name="объем___4___5_1">#REF!</definedName>
    <definedName name="объем___4___6" localSheetId="12">#REF!</definedName>
    <definedName name="объем___4___6" localSheetId="15">#REF!</definedName>
    <definedName name="объем___4___6" localSheetId="7">#REF!</definedName>
    <definedName name="объем___4___6" localSheetId="14">#REF!</definedName>
    <definedName name="объем___4___6" localSheetId="13">#REF!</definedName>
    <definedName name="объем___4___6">#REF!</definedName>
    <definedName name="объем___4___6_1" localSheetId="15">#REF!</definedName>
    <definedName name="объем___4___6_1" localSheetId="7">#REF!</definedName>
    <definedName name="объем___4___6_1" localSheetId="14">#REF!</definedName>
    <definedName name="объем___4___6_1" localSheetId="13">#REF!</definedName>
    <definedName name="объем___4___6_1">#REF!</definedName>
    <definedName name="объем___4___8" localSheetId="12">#REF!</definedName>
    <definedName name="объем___4___8" localSheetId="15">#REF!</definedName>
    <definedName name="объем___4___8" localSheetId="7">#REF!</definedName>
    <definedName name="объем___4___8" localSheetId="14">#REF!</definedName>
    <definedName name="объем___4___8" localSheetId="13">#REF!</definedName>
    <definedName name="объем___4___8">#REF!</definedName>
    <definedName name="объем___4___8_1" localSheetId="15">#REF!</definedName>
    <definedName name="объем___4___8_1" localSheetId="7">#REF!</definedName>
    <definedName name="объем___4___8_1" localSheetId="14">#REF!</definedName>
    <definedName name="объем___4___8_1" localSheetId="13">#REF!</definedName>
    <definedName name="объем___4___8_1">#REF!</definedName>
    <definedName name="объем___4_1" localSheetId="15">#REF!</definedName>
    <definedName name="объем___4_1" localSheetId="7">#REF!</definedName>
    <definedName name="объем___4_1" localSheetId="14">#REF!</definedName>
    <definedName name="объем___4_1" localSheetId="13">#REF!</definedName>
    <definedName name="объем___4_1">#REF!</definedName>
    <definedName name="объем___4_1_1" localSheetId="15">#REF!</definedName>
    <definedName name="объем___4_1_1" localSheetId="7">#REF!</definedName>
    <definedName name="объем___4_1_1" localSheetId="14">#REF!</definedName>
    <definedName name="объем___4_1_1" localSheetId="13">#REF!</definedName>
    <definedName name="объем___4_1_1">#REF!</definedName>
    <definedName name="объем___4_1_1_1" localSheetId="15">#REF!</definedName>
    <definedName name="объем___4_1_1_1" localSheetId="7">#REF!</definedName>
    <definedName name="объем___4_1_1_1" localSheetId="14">#REF!</definedName>
    <definedName name="объем___4_1_1_1" localSheetId="13">#REF!</definedName>
    <definedName name="объем___4_1_1_1">#REF!</definedName>
    <definedName name="объем___4_3" localSheetId="15">#REF!</definedName>
    <definedName name="объем___4_3" localSheetId="7">#REF!</definedName>
    <definedName name="объем___4_3" localSheetId="14">#REF!</definedName>
    <definedName name="объем___4_3" localSheetId="13">#REF!</definedName>
    <definedName name="объем___4_3">#REF!</definedName>
    <definedName name="объем___4_3_1" localSheetId="15">#REF!</definedName>
    <definedName name="объем___4_3_1" localSheetId="7">#REF!</definedName>
    <definedName name="объем___4_3_1" localSheetId="14">#REF!</definedName>
    <definedName name="объем___4_3_1" localSheetId="13">#REF!</definedName>
    <definedName name="объем___4_3_1">#REF!</definedName>
    <definedName name="объем___4_5" localSheetId="15">#REF!</definedName>
    <definedName name="объем___4_5" localSheetId="7">#REF!</definedName>
    <definedName name="объем___4_5" localSheetId="14">#REF!</definedName>
    <definedName name="объем___4_5" localSheetId="13">#REF!</definedName>
    <definedName name="объем___4_5">#REF!</definedName>
    <definedName name="объем___4_5_1" localSheetId="15">#REF!</definedName>
    <definedName name="объем___4_5_1" localSheetId="7">#REF!</definedName>
    <definedName name="объем___4_5_1" localSheetId="14">#REF!</definedName>
    <definedName name="объем___4_5_1" localSheetId="13">#REF!</definedName>
    <definedName name="объем___4_5_1">#REF!</definedName>
    <definedName name="объем___5">NA()</definedName>
    <definedName name="объем___5___0" localSheetId="12">#REF!</definedName>
    <definedName name="объем___5___0" localSheetId="15">#REF!</definedName>
    <definedName name="объем___5___0" localSheetId="7">#REF!</definedName>
    <definedName name="объем___5___0" localSheetId="14">#REF!</definedName>
    <definedName name="объем___5___0" localSheetId="13">#REF!</definedName>
    <definedName name="объем___5___0">#REF!</definedName>
    <definedName name="объем___5___0___0" localSheetId="12">#REF!</definedName>
    <definedName name="объем___5___0___0" localSheetId="15">#REF!</definedName>
    <definedName name="объем___5___0___0" localSheetId="7">#REF!</definedName>
    <definedName name="объем___5___0___0" localSheetId="14">#REF!</definedName>
    <definedName name="объем___5___0___0" localSheetId="13">#REF!</definedName>
    <definedName name="объем___5___0___0">#REF!</definedName>
    <definedName name="объем___5___0___0___0" localSheetId="12">#REF!</definedName>
    <definedName name="объем___5___0___0___0" localSheetId="15">#REF!</definedName>
    <definedName name="объем___5___0___0___0" localSheetId="7">#REF!</definedName>
    <definedName name="объем___5___0___0___0" localSheetId="14">#REF!</definedName>
    <definedName name="объем___5___0___0___0" localSheetId="13">#REF!</definedName>
    <definedName name="объем___5___0___0___0">#REF!</definedName>
    <definedName name="объем___5___0___0___0___0" localSheetId="15">#REF!</definedName>
    <definedName name="объем___5___0___0___0___0" localSheetId="7">#REF!</definedName>
    <definedName name="объем___5___0___0___0___0" localSheetId="14">#REF!</definedName>
    <definedName name="объем___5___0___0___0___0" localSheetId="13">#REF!</definedName>
    <definedName name="объем___5___0___0___0___0">#REF!</definedName>
    <definedName name="объем___5___0___0___0___0_1" localSheetId="15">#REF!</definedName>
    <definedName name="объем___5___0___0___0___0_1" localSheetId="7">#REF!</definedName>
    <definedName name="объем___5___0___0___0___0_1" localSheetId="14">#REF!</definedName>
    <definedName name="объем___5___0___0___0___0_1" localSheetId="13">#REF!</definedName>
    <definedName name="объем___5___0___0___0___0_1">#REF!</definedName>
    <definedName name="объем___5___0___0___0_1" localSheetId="15">#REF!</definedName>
    <definedName name="объем___5___0___0___0_1" localSheetId="7">#REF!</definedName>
    <definedName name="объем___5___0___0___0_1" localSheetId="14">#REF!</definedName>
    <definedName name="объем___5___0___0___0_1" localSheetId="13">#REF!</definedName>
    <definedName name="объем___5___0___0___0_1">#REF!</definedName>
    <definedName name="объем___5___0___0_1" localSheetId="15">#REF!</definedName>
    <definedName name="объем___5___0___0_1" localSheetId="7">#REF!</definedName>
    <definedName name="объем___5___0___0_1" localSheetId="14">#REF!</definedName>
    <definedName name="объем___5___0___0_1" localSheetId="13">#REF!</definedName>
    <definedName name="объем___5___0___0_1">#REF!</definedName>
    <definedName name="объем___5___0___1" localSheetId="15">#REF!</definedName>
    <definedName name="объем___5___0___1" localSheetId="7">#REF!</definedName>
    <definedName name="объем___5___0___1" localSheetId="14">#REF!</definedName>
    <definedName name="объем___5___0___1" localSheetId="13">#REF!</definedName>
    <definedName name="объем___5___0___1">#REF!</definedName>
    <definedName name="объем___5___0___1_1" localSheetId="15">#REF!</definedName>
    <definedName name="объем___5___0___1_1" localSheetId="7">#REF!</definedName>
    <definedName name="объем___5___0___1_1" localSheetId="14">#REF!</definedName>
    <definedName name="объем___5___0___1_1" localSheetId="13">#REF!</definedName>
    <definedName name="объем___5___0___1_1">#REF!</definedName>
    <definedName name="объем___5___0___5" localSheetId="15">#REF!</definedName>
    <definedName name="объем___5___0___5" localSheetId="7">#REF!</definedName>
    <definedName name="объем___5___0___5" localSheetId="14">#REF!</definedName>
    <definedName name="объем___5___0___5" localSheetId="13">#REF!</definedName>
    <definedName name="объем___5___0___5">#REF!</definedName>
    <definedName name="объем___5___0___5_1" localSheetId="15">#REF!</definedName>
    <definedName name="объем___5___0___5_1" localSheetId="7">#REF!</definedName>
    <definedName name="объем___5___0___5_1" localSheetId="14">#REF!</definedName>
    <definedName name="объем___5___0___5_1" localSheetId="13">#REF!</definedName>
    <definedName name="объем___5___0___5_1">#REF!</definedName>
    <definedName name="объем___5___0_1" localSheetId="15">#REF!</definedName>
    <definedName name="объем___5___0_1" localSheetId="7">#REF!</definedName>
    <definedName name="объем___5___0_1" localSheetId="14">#REF!</definedName>
    <definedName name="объем___5___0_1" localSheetId="13">#REF!</definedName>
    <definedName name="объем___5___0_1">#REF!</definedName>
    <definedName name="объем___5___0_1_1" localSheetId="15">#REF!</definedName>
    <definedName name="объем___5___0_1_1" localSheetId="7">#REF!</definedName>
    <definedName name="объем___5___0_1_1" localSheetId="14">#REF!</definedName>
    <definedName name="объем___5___0_1_1" localSheetId="13">#REF!</definedName>
    <definedName name="объем___5___0_1_1">#REF!</definedName>
    <definedName name="объем___5___0_1_1_1" localSheetId="15">#REF!</definedName>
    <definedName name="объем___5___0_1_1_1" localSheetId="7">#REF!</definedName>
    <definedName name="объем___5___0_1_1_1" localSheetId="14">#REF!</definedName>
    <definedName name="объем___5___0_1_1_1" localSheetId="13">#REF!</definedName>
    <definedName name="объем___5___0_1_1_1">#REF!</definedName>
    <definedName name="объем___5___0_3" localSheetId="15">#REF!</definedName>
    <definedName name="объем___5___0_3" localSheetId="7">#REF!</definedName>
    <definedName name="объем___5___0_3" localSheetId="14">#REF!</definedName>
    <definedName name="объем___5___0_3" localSheetId="13">#REF!</definedName>
    <definedName name="объем___5___0_3">#REF!</definedName>
    <definedName name="объем___5___0_3_1" localSheetId="15">#REF!</definedName>
    <definedName name="объем___5___0_3_1" localSheetId="7">#REF!</definedName>
    <definedName name="объем___5___0_3_1" localSheetId="14">#REF!</definedName>
    <definedName name="объем___5___0_3_1" localSheetId="13">#REF!</definedName>
    <definedName name="объем___5___0_3_1">#REF!</definedName>
    <definedName name="объем___5___0_5" localSheetId="15">#REF!</definedName>
    <definedName name="объем___5___0_5" localSheetId="7">#REF!</definedName>
    <definedName name="объем___5___0_5" localSheetId="14">#REF!</definedName>
    <definedName name="объем___5___0_5" localSheetId="13">#REF!</definedName>
    <definedName name="объем___5___0_5">#REF!</definedName>
    <definedName name="объем___5___0_5_1" localSheetId="15">#REF!</definedName>
    <definedName name="объем___5___0_5_1" localSheetId="7">#REF!</definedName>
    <definedName name="объем___5___0_5_1" localSheetId="14">#REF!</definedName>
    <definedName name="объем___5___0_5_1" localSheetId="13">#REF!</definedName>
    <definedName name="объем___5___0_5_1">#REF!</definedName>
    <definedName name="объем___5___1" localSheetId="15">#REF!</definedName>
    <definedName name="объем___5___1" localSheetId="7">#REF!</definedName>
    <definedName name="объем___5___1" localSheetId="14">#REF!</definedName>
    <definedName name="объем___5___1" localSheetId="13">#REF!</definedName>
    <definedName name="объем___5___1">#REF!</definedName>
    <definedName name="объем___5___1_1" localSheetId="15">#REF!</definedName>
    <definedName name="объем___5___1_1" localSheetId="7">#REF!</definedName>
    <definedName name="объем___5___1_1" localSheetId="14">#REF!</definedName>
    <definedName name="объем___5___1_1" localSheetId="13">#REF!</definedName>
    <definedName name="объем___5___1_1">#REF!</definedName>
    <definedName name="объем___5___3">NA()</definedName>
    <definedName name="объем___5___5">NA()</definedName>
    <definedName name="объем___5_1" localSheetId="15">#REF!</definedName>
    <definedName name="объем___5_1" localSheetId="7">#REF!</definedName>
    <definedName name="объем___5_1" localSheetId="14">#REF!</definedName>
    <definedName name="объем___5_1" localSheetId="13">#REF!</definedName>
    <definedName name="объем___5_1">#REF!</definedName>
    <definedName name="объем___5_1_1" localSheetId="15">#REF!</definedName>
    <definedName name="объем___5_1_1" localSheetId="7">#REF!</definedName>
    <definedName name="объем___5_1_1" localSheetId="14">#REF!</definedName>
    <definedName name="объем___5_1_1" localSheetId="13">#REF!</definedName>
    <definedName name="объем___5_1_1">#REF!</definedName>
    <definedName name="объем___5_1_1_1" localSheetId="15">#REF!</definedName>
    <definedName name="объем___5_1_1_1" localSheetId="7">#REF!</definedName>
    <definedName name="объем___5_1_1_1" localSheetId="14">#REF!</definedName>
    <definedName name="объем___5_1_1_1" localSheetId="13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 localSheetId="12">#REF!</definedName>
    <definedName name="объем___6___0" localSheetId="15">#REF!</definedName>
    <definedName name="объем___6___0" localSheetId="7">#REF!</definedName>
    <definedName name="объем___6___0" localSheetId="14">#REF!</definedName>
    <definedName name="объем___6___0" localSheetId="13">#REF!</definedName>
    <definedName name="объем___6___0">#REF!</definedName>
    <definedName name="объем___6___0___0" localSheetId="12">#REF!</definedName>
    <definedName name="объем___6___0___0" localSheetId="15">#REF!</definedName>
    <definedName name="объем___6___0___0" localSheetId="7">#REF!</definedName>
    <definedName name="объем___6___0___0" localSheetId="14">#REF!</definedName>
    <definedName name="объем___6___0___0" localSheetId="13">#REF!</definedName>
    <definedName name="объем___6___0___0">#REF!</definedName>
    <definedName name="объем___6___0___0___0" localSheetId="12">#REF!</definedName>
    <definedName name="объем___6___0___0___0" localSheetId="15">#REF!</definedName>
    <definedName name="объем___6___0___0___0" localSheetId="7">#REF!</definedName>
    <definedName name="объем___6___0___0___0" localSheetId="14">#REF!</definedName>
    <definedName name="объем___6___0___0___0" localSheetId="13">#REF!</definedName>
    <definedName name="объем___6___0___0___0">#REF!</definedName>
    <definedName name="объем___6___0___0___0___0" localSheetId="15">#REF!</definedName>
    <definedName name="объем___6___0___0___0___0" localSheetId="7">#REF!</definedName>
    <definedName name="объем___6___0___0___0___0" localSheetId="14">#REF!</definedName>
    <definedName name="объем___6___0___0___0___0" localSheetId="13">#REF!</definedName>
    <definedName name="объем___6___0___0___0___0">#REF!</definedName>
    <definedName name="объем___6___0___0___0___0_1" localSheetId="15">#REF!</definedName>
    <definedName name="объем___6___0___0___0___0_1" localSheetId="7">#REF!</definedName>
    <definedName name="объем___6___0___0___0___0_1" localSheetId="14">#REF!</definedName>
    <definedName name="объем___6___0___0___0___0_1" localSheetId="13">#REF!</definedName>
    <definedName name="объем___6___0___0___0___0_1">#REF!</definedName>
    <definedName name="объем___6___0___0___0_1" localSheetId="15">#REF!</definedName>
    <definedName name="объем___6___0___0___0_1" localSheetId="7">#REF!</definedName>
    <definedName name="объем___6___0___0___0_1" localSheetId="14">#REF!</definedName>
    <definedName name="объем___6___0___0___0_1" localSheetId="13">#REF!</definedName>
    <definedName name="объем___6___0___0___0_1">#REF!</definedName>
    <definedName name="объем___6___0___0_1" localSheetId="15">#REF!</definedName>
    <definedName name="объем___6___0___0_1" localSheetId="7">#REF!</definedName>
    <definedName name="объем___6___0___0_1" localSheetId="14">#REF!</definedName>
    <definedName name="объем___6___0___0_1" localSheetId="13">#REF!</definedName>
    <definedName name="объем___6___0___0_1">#REF!</definedName>
    <definedName name="объем___6___0___1" localSheetId="15">#REF!</definedName>
    <definedName name="объем___6___0___1" localSheetId="7">#REF!</definedName>
    <definedName name="объем___6___0___1" localSheetId="14">#REF!</definedName>
    <definedName name="объем___6___0___1" localSheetId="13">#REF!</definedName>
    <definedName name="объем___6___0___1">#REF!</definedName>
    <definedName name="объем___6___0___1_1" localSheetId="15">#REF!</definedName>
    <definedName name="объем___6___0___1_1" localSheetId="7">#REF!</definedName>
    <definedName name="объем___6___0___1_1" localSheetId="14">#REF!</definedName>
    <definedName name="объем___6___0___1_1" localSheetId="13">#REF!</definedName>
    <definedName name="объем___6___0___1_1">#REF!</definedName>
    <definedName name="объем___6___0___5" localSheetId="15">#REF!</definedName>
    <definedName name="объем___6___0___5" localSheetId="7">#REF!</definedName>
    <definedName name="объем___6___0___5" localSheetId="14">#REF!</definedName>
    <definedName name="объем___6___0___5" localSheetId="13">#REF!</definedName>
    <definedName name="объем___6___0___5">#REF!</definedName>
    <definedName name="объем___6___0___5_1" localSheetId="15">#REF!</definedName>
    <definedName name="объем___6___0___5_1" localSheetId="7">#REF!</definedName>
    <definedName name="объем___6___0___5_1" localSheetId="14">#REF!</definedName>
    <definedName name="объем___6___0___5_1" localSheetId="13">#REF!</definedName>
    <definedName name="объем___6___0___5_1">#REF!</definedName>
    <definedName name="объем___6___0_1" localSheetId="15">#REF!</definedName>
    <definedName name="объем___6___0_1" localSheetId="7">#REF!</definedName>
    <definedName name="объем___6___0_1" localSheetId="14">#REF!</definedName>
    <definedName name="объем___6___0_1" localSheetId="13">#REF!</definedName>
    <definedName name="объем___6___0_1">#REF!</definedName>
    <definedName name="объем___6___0_1_1" localSheetId="15">#REF!</definedName>
    <definedName name="объем___6___0_1_1" localSheetId="7">#REF!</definedName>
    <definedName name="объем___6___0_1_1" localSheetId="14">#REF!</definedName>
    <definedName name="объем___6___0_1_1" localSheetId="13">#REF!</definedName>
    <definedName name="объем___6___0_1_1">#REF!</definedName>
    <definedName name="объем___6___0_1_1_1" localSheetId="15">#REF!</definedName>
    <definedName name="объем___6___0_1_1_1" localSheetId="7">#REF!</definedName>
    <definedName name="объем___6___0_1_1_1" localSheetId="14">#REF!</definedName>
    <definedName name="объем___6___0_1_1_1" localSheetId="13">#REF!</definedName>
    <definedName name="объем___6___0_1_1_1">#REF!</definedName>
    <definedName name="объем___6___0_3" localSheetId="15">#REF!</definedName>
    <definedName name="объем___6___0_3" localSheetId="7">#REF!</definedName>
    <definedName name="объем___6___0_3" localSheetId="14">#REF!</definedName>
    <definedName name="объем___6___0_3" localSheetId="13">#REF!</definedName>
    <definedName name="объем___6___0_3">#REF!</definedName>
    <definedName name="объем___6___0_3_1" localSheetId="15">#REF!</definedName>
    <definedName name="объем___6___0_3_1" localSheetId="7">#REF!</definedName>
    <definedName name="объем___6___0_3_1" localSheetId="14">#REF!</definedName>
    <definedName name="объем___6___0_3_1" localSheetId="13">#REF!</definedName>
    <definedName name="объем___6___0_3_1">#REF!</definedName>
    <definedName name="объем___6___0_5" localSheetId="15">#REF!</definedName>
    <definedName name="объем___6___0_5" localSheetId="7">#REF!</definedName>
    <definedName name="объем___6___0_5" localSheetId="14">#REF!</definedName>
    <definedName name="объем___6___0_5" localSheetId="13">#REF!</definedName>
    <definedName name="объем___6___0_5">#REF!</definedName>
    <definedName name="объем___6___0_5_1" localSheetId="15">#REF!</definedName>
    <definedName name="объем___6___0_5_1" localSheetId="7">#REF!</definedName>
    <definedName name="объем___6___0_5_1" localSheetId="14">#REF!</definedName>
    <definedName name="объем___6___0_5_1" localSheetId="13">#REF!</definedName>
    <definedName name="объем___6___0_5_1">#REF!</definedName>
    <definedName name="объем___6___1" localSheetId="12">#REF!</definedName>
    <definedName name="объем___6___1" localSheetId="15">#REF!</definedName>
    <definedName name="объем___6___1" localSheetId="7">#REF!</definedName>
    <definedName name="объем___6___1" localSheetId="14">#REF!</definedName>
    <definedName name="объем___6___1" localSheetId="13">#REF!</definedName>
    <definedName name="объем___6___1">#REF!</definedName>
    <definedName name="объем___6___10" localSheetId="12">#REF!</definedName>
    <definedName name="объем___6___10" localSheetId="15">#REF!</definedName>
    <definedName name="объем___6___10" localSheetId="7">#REF!</definedName>
    <definedName name="объем___6___10" localSheetId="14">#REF!</definedName>
    <definedName name="объем___6___10" localSheetId="13">#REF!</definedName>
    <definedName name="объем___6___10">#REF!</definedName>
    <definedName name="объем___6___10_1" localSheetId="15">#REF!</definedName>
    <definedName name="объем___6___10_1" localSheetId="7">#REF!</definedName>
    <definedName name="объем___6___10_1" localSheetId="14">#REF!</definedName>
    <definedName name="объем___6___10_1" localSheetId="13">#REF!</definedName>
    <definedName name="объем___6___10_1">#REF!</definedName>
    <definedName name="объем___6___12" localSheetId="12">#REF!</definedName>
    <definedName name="объем___6___12" localSheetId="15">#REF!</definedName>
    <definedName name="объем___6___12" localSheetId="7">#REF!</definedName>
    <definedName name="объем___6___12" localSheetId="14">#REF!</definedName>
    <definedName name="объем___6___12" localSheetId="13">#REF!</definedName>
    <definedName name="объем___6___12">#REF!</definedName>
    <definedName name="объем___6___2" localSheetId="12">#REF!</definedName>
    <definedName name="объем___6___2" localSheetId="15">#REF!</definedName>
    <definedName name="объем___6___2" localSheetId="7">#REF!</definedName>
    <definedName name="объем___6___2" localSheetId="14">#REF!</definedName>
    <definedName name="объем___6___2" localSheetId="13">#REF!</definedName>
    <definedName name="объем___6___2">#REF!</definedName>
    <definedName name="объем___6___2_1" localSheetId="15">#REF!</definedName>
    <definedName name="объем___6___2_1" localSheetId="7">#REF!</definedName>
    <definedName name="объем___6___2_1" localSheetId="14">#REF!</definedName>
    <definedName name="объем___6___2_1" localSheetId="13">#REF!</definedName>
    <definedName name="объем___6___2_1">#REF!</definedName>
    <definedName name="объем___6___4" localSheetId="12">#REF!</definedName>
    <definedName name="объем___6___4" localSheetId="15">#REF!</definedName>
    <definedName name="объем___6___4" localSheetId="7">#REF!</definedName>
    <definedName name="объем___6___4" localSheetId="14">#REF!</definedName>
    <definedName name="объем___6___4" localSheetId="13">#REF!</definedName>
    <definedName name="объем___6___4">#REF!</definedName>
    <definedName name="объем___6___4_1" localSheetId="15">#REF!</definedName>
    <definedName name="объем___6___4_1" localSheetId="7">#REF!</definedName>
    <definedName name="объем___6___4_1" localSheetId="14">#REF!</definedName>
    <definedName name="объем___6___4_1" localSheetId="13">#REF!</definedName>
    <definedName name="объем___6___4_1">#REF!</definedName>
    <definedName name="объем___6___5">NA()</definedName>
    <definedName name="объем___6___6" localSheetId="12">#REF!</definedName>
    <definedName name="объем___6___6" localSheetId="15">#REF!</definedName>
    <definedName name="объем___6___6" localSheetId="7">#REF!</definedName>
    <definedName name="объем___6___6" localSheetId="14">#REF!</definedName>
    <definedName name="объем___6___6" localSheetId="13">#REF!</definedName>
    <definedName name="объем___6___6">#REF!</definedName>
    <definedName name="объем___6___6_1" localSheetId="15">#REF!</definedName>
    <definedName name="объем___6___6_1" localSheetId="7">#REF!</definedName>
    <definedName name="объем___6___6_1" localSheetId="14">#REF!</definedName>
    <definedName name="объем___6___6_1" localSheetId="13">#REF!</definedName>
    <definedName name="объем___6___6_1">#REF!</definedName>
    <definedName name="объем___6___8" localSheetId="12">#REF!</definedName>
    <definedName name="объем___6___8" localSheetId="15">#REF!</definedName>
    <definedName name="объем___6___8" localSheetId="7">#REF!</definedName>
    <definedName name="объем___6___8" localSheetId="14">#REF!</definedName>
    <definedName name="объем___6___8" localSheetId="13">#REF!</definedName>
    <definedName name="объем___6___8">#REF!</definedName>
    <definedName name="объем___6___8_1" localSheetId="15">#REF!</definedName>
    <definedName name="объем___6___8_1" localSheetId="7">#REF!</definedName>
    <definedName name="объем___6___8_1" localSheetId="14">#REF!</definedName>
    <definedName name="объем___6___8_1" localSheetId="13">#REF!</definedName>
    <definedName name="объем___6___8_1">#REF!</definedName>
    <definedName name="объем___6_1" localSheetId="15">#REF!</definedName>
    <definedName name="объем___6_1" localSheetId="7">#REF!</definedName>
    <definedName name="объем___6_1" localSheetId="14">#REF!</definedName>
    <definedName name="объем___6_1" localSheetId="13">#REF!</definedName>
    <definedName name="объем___6_1">#REF!</definedName>
    <definedName name="объем___6_1_1" localSheetId="15">#REF!</definedName>
    <definedName name="объем___6_1_1" localSheetId="7">#REF!</definedName>
    <definedName name="объем___6_1_1" localSheetId="14">#REF!</definedName>
    <definedName name="объем___6_1_1" localSheetId="13">#REF!</definedName>
    <definedName name="объем___6_1_1">#REF!</definedName>
    <definedName name="объем___6_1_1_1" localSheetId="15">#REF!</definedName>
    <definedName name="объем___6_1_1_1" localSheetId="7">#REF!</definedName>
    <definedName name="объем___6_1_1_1" localSheetId="14">#REF!</definedName>
    <definedName name="объем___6_1_1_1" localSheetId="13">#REF!</definedName>
    <definedName name="объем___6_1_1_1">#REF!</definedName>
    <definedName name="объем___6_3" localSheetId="15">#REF!</definedName>
    <definedName name="объем___6_3" localSheetId="7">#REF!</definedName>
    <definedName name="объем___6_3" localSheetId="14">#REF!</definedName>
    <definedName name="объем___6_3" localSheetId="13">#REF!</definedName>
    <definedName name="объем___6_3">#REF!</definedName>
    <definedName name="объем___6_3_1" localSheetId="15">#REF!</definedName>
    <definedName name="объем___6_3_1" localSheetId="7">#REF!</definedName>
    <definedName name="объем___6_3_1" localSheetId="14">#REF!</definedName>
    <definedName name="объем___6_3_1" localSheetId="13">#REF!</definedName>
    <definedName name="объем___6_3_1">#REF!</definedName>
    <definedName name="объем___6_5">NA()</definedName>
    <definedName name="объем___7" localSheetId="12">#REF!</definedName>
    <definedName name="объем___7" localSheetId="15">#REF!</definedName>
    <definedName name="объем___7" localSheetId="7">#REF!</definedName>
    <definedName name="объем___7" localSheetId="14">#REF!</definedName>
    <definedName name="объем___7" localSheetId="13">#REF!</definedName>
    <definedName name="объем___7">#REF!</definedName>
    <definedName name="объем___7___0" localSheetId="12">#REF!</definedName>
    <definedName name="объем___7___0" localSheetId="15">#REF!</definedName>
    <definedName name="объем___7___0" localSheetId="7">#REF!</definedName>
    <definedName name="объем___7___0" localSheetId="14">#REF!</definedName>
    <definedName name="объем___7___0" localSheetId="13">#REF!</definedName>
    <definedName name="объем___7___0">#REF!</definedName>
    <definedName name="объем___7___10" localSheetId="12">#REF!</definedName>
    <definedName name="объем___7___10" localSheetId="15">#REF!</definedName>
    <definedName name="объем___7___10" localSheetId="7">#REF!</definedName>
    <definedName name="объем___7___10" localSheetId="14">#REF!</definedName>
    <definedName name="объем___7___10" localSheetId="13">#REF!</definedName>
    <definedName name="объем___7___10">#REF!</definedName>
    <definedName name="объем___7___2" localSheetId="12">#REF!</definedName>
    <definedName name="объем___7___2" localSheetId="15">#REF!</definedName>
    <definedName name="объем___7___2" localSheetId="7">#REF!</definedName>
    <definedName name="объем___7___2" localSheetId="14">#REF!</definedName>
    <definedName name="объем___7___2" localSheetId="13">#REF!</definedName>
    <definedName name="объем___7___2">#REF!</definedName>
    <definedName name="объем___7___4" localSheetId="12">#REF!</definedName>
    <definedName name="объем___7___4" localSheetId="15">#REF!</definedName>
    <definedName name="объем___7___4" localSheetId="7">#REF!</definedName>
    <definedName name="объем___7___4" localSheetId="14">#REF!</definedName>
    <definedName name="объем___7___4" localSheetId="13">#REF!</definedName>
    <definedName name="объем___7___4">#REF!</definedName>
    <definedName name="объем___7___6" localSheetId="12">#REF!</definedName>
    <definedName name="объем___7___6" localSheetId="15">#REF!</definedName>
    <definedName name="объем___7___6" localSheetId="7">#REF!</definedName>
    <definedName name="объем___7___6" localSheetId="14">#REF!</definedName>
    <definedName name="объем___7___6" localSheetId="13">#REF!</definedName>
    <definedName name="объем___7___6">#REF!</definedName>
    <definedName name="объем___7___8" localSheetId="12">#REF!</definedName>
    <definedName name="объем___7___8" localSheetId="15">#REF!</definedName>
    <definedName name="объем___7___8" localSheetId="7">#REF!</definedName>
    <definedName name="объем___7___8" localSheetId="14">#REF!</definedName>
    <definedName name="объем___7___8" localSheetId="13">#REF!</definedName>
    <definedName name="объем___7___8">#REF!</definedName>
    <definedName name="объем___7_1" localSheetId="15">#REF!</definedName>
    <definedName name="объем___7_1" localSheetId="7">#REF!</definedName>
    <definedName name="объем___7_1" localSheetId="14">#REF!</definedName>
    <definedName name="объем___7_1" localSheetId="13">#REF!</definedName>
    <definedName name="объем___7_1">#REF!</definedName>
    <definedName name="объем___8" localSheetId="12">#REF!</definedName>
    <definedName name="объем___8" localSheetId="15">#REF!</definedName>
    <definedName name="объем___8" localSheetId="7">#REF!</definedName>
    <definedName name="объем___8" localSheetId="14">#REF!</definedName>
    <definedName name="объем___8" localSheetId="13">#REF!</definedName>
    <definedName name="объем___8">#REF!</definedName>
    <definedName name="объем___8___0" localSheetId="12">#REF!</definedName>
    <definedName name="объем___8___0" localSheetId="15">#REF!</definedName>
    <definedName name="объем___8___0" localSheetId="7">#REF!</definedName>
    <definedName name="объем___8___0" localSheetId="14">#REF!</definedName>
    <definedName name="объем___8___0" localSheetId="13">#REF!</definedName>
    <definedName name="объем___8___0">#REF!</definedName>
    <definedName name="объем___8___0___0" localSheetId="12">#REF!</definedName>
    <definedName name="объем___8___0___0" localSheetId="15">#REF!</definedName>
    <definedName name="объем___8___0___0" localSheetId="7">#REF!</definedName>
    <definedName name="объем___8___0___0" localSheetId="14">#REF!</definedName>
    <definedName name="объем___8___0___0" localSheetId="13">#REF!</definedName>
    <definedName name="объем___8___0___0">#REF!</definedName>
    <definedName name="объем___8___0___0___0" localSheetId="12">#REF!</definedName>
    <definedName name="объем___8___0___0___0" localSheetId="15">#REF!</definedName>
    <definedName name="объем___8___0___0___0" localSheetId="7">#REF!</definedName>
    <definedName name="объем___8___0___0___0" localSheetId="14">#REF!</definedName>
    <definedName name="объем___8___0___0___0" localSheetId="13">#REF!</definedName>
    <definedName name="объем___8___0___0___0">#REF!</definedName>
    <definedName name="объем___8___0___0___0___0" localSheetId="15">#REF!</definedName>
    <definedName name="объем___8___0___0___0___0" localSheetId="7">#REF!</definedName>
    <definedName name="объем___8___0___0___0___0" localSheetId="14">#REF!</definedName>
    <definedName name="объем___8___0___0___0___0" localSheetId="13">#REF!</definedName>
    <definedName name="объем___8___0___0___0___0">#REF!</definedName>
    <definedName name="объем___8___0___0___0___0_1" localSheetId="15">#REF!</definedName>
    <definedName name="объем___8___0___0___0___0_1" localSheetId="7">#REF!</definedName>
    <definedName name="объем___8___0___0___0___0_1" localSheetId="14">#REF!</definedName>
    <definedName name="объем___8___0___0___0___0_1" localSheetId="13">#REF!</definedName>
    <definedName name="объем___8___0___0___0___0_1">#REF!</definedName>
    <definedName name="объем___8___0___0___0_1" localSheetId="15">#REF!</definedName>
    <definedName name="объем___8___0___0___0_1" localSheetId="7">#REF!</definedName>
    <definedName name="объем___8___0___0___0_1" localSheetId="14">#REF!</definedName>
    <definedName name="объем___8___0___0___0_1" localSheetId="13">#REF!</definedName>
    <definedName name="объем___8___0___0___0_1">#REF!</definedName>
    <definedName name="объем___8___0___0_1" localSheetId="15">#REF!</definedName>
    <definedName name="объем___8___0___0_1" localSheetId="7">#REF!</definedName>
    <definedName name="объем___8___0___0_1" localSheetId="14">#REF!</definedName>
    <definedName name="объем___8___0___0_1" localSheetId="13">#REF!</definedName>
    <definedName name="объем___8___0___0_1">#REF!</definedName>
    <definedName name="объем___8___0___1" localSheetId="15">#REF!</definedName>
    <definedName name="объем___8___0___1" localSheetId="7">#REF!</definedName>
    <definedName name="объем___8___0___1" localSheetId="14">#REF!</definedName>
    <definedName name="объем___8___0___1" localSheetId="13">#REF!</definedName>
    <definedName name="объем___8___0___1">#REF!</definedName>
    <definedName name="объем___8___0___1_1" localSheetId="15">#REF!</definedName>
    <definedName name="объем___8___0___1_1" localSheetId="7">#REF!</definedName>
    <definedName name="объем___8___0___1_1" localSheetId="14">#REF!</definedName>
    <definedName name="объем___8___0___1_1" localSheetId="13">#REF!</definedName>
    <definedName name="объем___8___0___1_1">#REF!</definedName>
    <definedName name="объем___8___0___5" localSheetId="15">#REF!</definedName>
    <definedName name="объем___8___0___5" localSheetId="7">#REF!</definedName>
    <definedName name="объем___8___0___5" localSheetId="14">#REF!</definedName>
    <definedName name="объем___8___0___5" localSheetId="13">#REF!</definedName>
    <definedName name="объем___8___0___5">#REF!</definedName>
    <definedName name="объем___8___0___5_1" localSheetId="15">#REF!</definedName>
    <definedName name="объем___8___0___5_1" localSheetId="7">#REF!</definedName>
    <definedName name="объем___8___0___5_1" localSheetId="14">#REF!</definedName>
    <definedName name="объем___8___0___5_1" localSheetId="13">#REF!</definedName>
    <definedName name="объем___8___0___5_1">#REF!</definedName>
    <definedName name="объем___8___0_1" localSheetId="15">#REF!</definedName>
    <definedName name="объем___8___0_1" localSheetId="7">#REF!</definedName>
    <definedName name="объем___8___0_1" localSheetId="14">#REF!</definedName>
    <definedName name="объем___8___0_1" localSheetId="13">#REF!</definedName>
    <definedName name="объем___8___0_1">#REF!</definedName>
    <definedName name="объем___8___0_1_1" localSheetId="15">#REF!</definedName>
    <definedName name="объем___8___0_1_1" localSheetId="7">#REF!</definedName>
    <definedName name="объем___8___0_1_1" localSheetId="14">#REF!</definedName>
    <definedName name="объем___8___0_1_1" localSheetId="13">#REF!</definedName>
    <definedName name="объем___8___0_1_1">#REF!</definedName>
    <definedName name="объем___8___0_1_1_1" localSheetId="15">#REF!</definedName>
    <definedName name="объем___8___0_1_1_1" localSheetId="7">#REF!</definedName>
    <definedName name="объем___8___0_1_1_1" localSheetId="14">#REF!</definedName>
    <definedName name="объем___8___0_1_1_1" localSheetId="13">#REF!</definedName>
    <definedName name="объем___8___0_1_1_1">#REF!</definedName>
    <definedName name="объем___8___0_3" localSheetId="15">#REF!</definedName>
    <definedName name="объем___8___0_3" localSheetId="7">#REF!</definedName>
    <definedName name="объем___8___0_3" localSheetId="14">#REF!</definedName>
    <definedName name="объем___8___0_3" localSheetId="13">#REF!</definedName>
    <definedName name="объем___8___0_3">#REF!</definedName>
    <definedName name="объем___8___0_3_1" localSheetId="15">#REF!</definedName>
    <definedName name="объем___8___0_3_1" localSheetId="7">#REF!</definedName>
    <definedName name="объем___8___0_3_1" localSheetId="14">#REF!</definedName>
    <definedName name="объем___8___0_3_1" localSheetId="13">#REF!</definedName>
    <definedName name="объем___8___0_3_1">#REF!</definedName>
    <definedName name="объем___8___0_5" localSheetId="15">#REF!</definedName>
    <definedName name="объем___8___0_5" localSheetId="7">#REF!</definedName>
    <definedName name="объем___8___0_5" localSheetId="14">#REF!</definedName>
    <definedName name="объем___8___0_5" localSheetId="13">#REF!</definedName>
    <definedName name="объем___8___0_5">#REF!</definedName>
    <definedName name="объем___8___0_5_1" localSheetId="15">#REF!</definedName>
    <definedName name="объем___8___0_5_1" localSheetId="7">#REF!</definedName>
    <definedName name="объем___8___0_5_1" localSheetId="14">#REF!</definedName>
    <definedName name="объем___8___0_5_1" localSheetId="13">#REF!</definedName>
    <definedName name="объем___8___0_5_1">#REF!</definedName>
    <definedName name="объем___8___1" localSheetId="12">#REF!</definedName>
    <definedName name="объем___8___1" localSheetId="15">#REF!</definedName>
    <definedName name="объем___8___1" localSheetId="7">#REF!</definedName>
    <definedName name="объем___8___1" localSheetId="14">#REF!</definedName>
    <definedName name="объем___8___1" localSheetId="13">#REF!</definedName>
    <definedName name="объем___8___1">#REF!</definedName>
    <definedName name="объем___8___10" localSheetId="12">#REF!</definedName>
    <definedName name="объем___8___10" localSheetId="15">#REF!</definedName>
    <definedName name="объем___8___10" localSheetId="7">#REF!</definedName>
    <definedName name="объем___8___10" localSheetId="14">#REF!</definedName>
    <definedName name="объем___8___10" localSheetId="13">#REF!</definedName>
    <definedName name="объем___8___10">#REF!</definedName>
    <definedName name="объем___8___10_1" localSheetId="15">#REF!</definedName>
    <definedName name="объем___8___10_1" localSheetId="7">#REF!</definedName>
    <definedName name="объем___8___10_1" localSheetId="14">#REF!</definedName>
    <definedName name="объем___8___10_1" localSheetId="13">#REF!</definedName>
    <definedName name="объем___8___10_1">#REF!</definedName>
    <definedName name="объем___8___12" localSheetId="12">#REF!</definedName>
    <definedName name="объем___8___12" localSheetId="15">#REF!</definedName>
    <definedName name="объем___8___12" localSheetId="7">#REF!</definedName>
    <definedName name="объем___8___12" localSheetId="14">#REF!</definedName>
    <definedName name="объем___8___12" localSheetId="13">#REF!</definedName>
    <definedName name="объем___8___12">#REF!</definedName>
    <definedName name="объем___8___2" localSheetId="12">#REF!</definedName>
    <definedName name="объем___8___2" localSheetId="15">#REF!</definedName>
    <definedName name="объем___8___2" localSheetId="7">#REF!</definedName>
    <definedName name="объем___8___2" localSheetId="14">#REF!</definedName>
    <definedName name="объем___8___2" localSheetId="13">#REF!</definedName>
    <definedName name="объем___8___2">#REF!</definedName>
    <definedName name="объем___8___2_1" localSheetId="15">#REF!</definedName>
    <definedName name="объем___8___2_1" localSheetId="7">#REF!</definedName>
    <definedName name="объем___8___2_1" localSheetId="14">#REF!</definedName>
    <definedName name="объем___8___2_1" localSheetId="13">#REF!</definedName>
    <definedName name="объем___8___2_1">#REF!</definedName>
    <definedName name="объем___8___4" localSheetId="12">#REF!</definedName>
    <definedName name="объем___8___4" localSheetId="15">#REF!</definedName>
    <definedName name="объем___8___4" localSheetId="7">#REF!</definedName>
    <definedName name="объем___8___4" localSheetId="14">#REF!</definedName>
    <definedName name="объем___8___4" localSheetId="13">#REF!</definedName>
    <definedName name="объем___8___4">#REF!</definedName>
    <definedName name="объем___8___4_1" localSheetId="15">#REF!</definedName>
    <definedName name="объем___8___4_1" localSheetId="7">#REF!</definedName>
    <definedName name="объем___8___4_1" localSheetId="14">#REF!</definedName>
    <definedName name="объем___8___4_1" localSheetId="13">#REF!</definedName>
    <definedName name="объем___8___4_1">#REF!</definedName>
    <definedName name="объем___8___5" localSheetId="15">#REF!</definedName>
    <definedName name="объем___8___5" localSheetId="7">#REF!</definedName>
    <definedName name="объем___8___5" localSheetId="14">#REF!</definedName>
    <definedName name="объем___8___5" localSheetId="13">#REF!</definedName>
    <definedName name="объем___8___5">#REF!</definedName>
    <definedName name="объем___8___5_1" localSheetId="15">#REF!</definedName>
    <definedName name="объем___8___5_1" localSheetId="7">#REF!</definedName>
    <definedName name="объем___8___5_1" localSheetId="14">#REF!</definedName>
    <definedName name="объем___8___5_1" localSheetId="13">#REF!</definedName>
    <definedName name="объем___8___5_1">#REF!</definedName>
    <definedName name="объем___8___6" localSheetId="12">#REF!</definedName>
    <definedName name="объем___8___6" localSheetId="15">#REF!</definedName>
    <definedName name="объем___8___6" localSheetId="7">#REF!</definedName>
    <definedName name="объем___8___6" localSheetId="14">#REF!</definedName>
    <definedName name="объем___8___6" localSheetId="13">#REF!</definedName>
    <definedName name="объем___8___6">#REF!</definedName>
    <definedName name="объем___8___6_1" localSheetId="15">#REF!</definedName>
    <definedName name="объем___8___6_1" localSheetId="7">#REF!</definedName>
    <definedName name="объем___8___6_1" localSheetId="14">#REF!</definedName>
    <definedName name="объем___8___6_1" localSheetId="13">#REF!</definedName>
    <definedName name="объем___8___6_1">#REF!</definedName>
    <definedName name="объем___8___8" localSheetId="12">#REF!</definedName>
    <definedName name="объем___8___8" localSheetId="15">#REF!</definedName>
    <definedName name="объем___8___8" localSheetId="7">#REF!</definedName>
    <definedName name="объем___8___8" localSheetId="14">#REF!</definedName>
    <definedName name="объем___8___8" localSheetId="13">#REF!</definedName>
    <definedName name="объем___8___8">#REF!</definedName>
    <definedName name="объем___8___8_1" localSheetId="15">#REF!</definedName>
    <definedName name="объем___8___8_1" localSheetId="7">#REF!</definedName>
    <definedName name="объем___8___8_1" localSheetId="14">#REF!</definedName>
    <definedName name="объем___8___8_1" localSheetId="13">#REF!</definedName>
    <definedName name="объем___8___8_1">#REF!</definedName>
    <definedName name="объем___8_1" localSheetId="15">#REF!</definedName>
    <definedName name="объем___8_1" localSheetId="7">#REF!</definedName>
    <definedName name="объем___8_1" localSheetId="14">#REF!</definedName>
    <definedName name="объем___8_1" localSheetId="13">#REF!</definedName>
    <definedName name="объем___8_1">#REF!</definedName>
    <definedName name="объем___8_1_1" localSheetId="15">#REF!</definedName>
    <definedName name="объем___8_1_1" localSheetId="7">#REF!</definedName>
    <definedName name="объем___8_1_1" localSheetId="14">#REF!</definedName>
    <definedName name="объем___8_1_1" localSheetId="13">#REF!</definedName>
    <definedName name="объем___8_1_1">#REF!</definedName>
    <definedName name="объем___8_1_1_1" localSheetId="15">#REF!</definedName>
    <definedName name="объем___8_1_1_1" localSheetId="7">#REF!</definedName>
    <definedName name="объем___8_1_1_1" localSheetId="14">#REF!</definedName>
    <definedName name="объем___8_1_1_1" localSheetId="13">#REF!</definedName>
    <definedName name="объем___8_1_1_1">#REF!</definedName>
    <definedName name="объем___8_3" localSheetId="15">#REF!</definedName>
    <definedName name="объем___8_3" localSheetId="7">#REF!</definedName>
    <definedName name="объем___8_3" localSheetId="14">#REF!</definedName>
    <definedName name="объем___8_3" localSheetId="13">#REF!</definedName>
    <definedName name="объем___8_3">#REF!</definedName>
    <definedName name="объем___8_3_1" localSheetId="15">#REF!</definedName>
    <definedName name="объем___8_3_1" localSheetId="7">#REF!</definedName>
    <definedName name="объем___8_3_1" localSheetId="14">#REF!</definedName>
    <definedName name="объем___8_3_1" localSheetId="13">#REF!</definedName>
    <definedName name="объем___8_3_1">#REF!</definedName>
    <definedName name="объем___8_5" localSheetId="15">#REF!</definedName>
    <definedName name="объем___8_5" localSheetId="7">#REF!</definedName>
    <definedName name="объем___8_5" localSheetId="14">#REF!</definedName>
    <definedName name="объем___8_5" localSheetId="13">#REF!</definedName>
    <definedName name="объем___8_5">#REF!</definedName>
    <definedName name="объем___8_5_1" localSheetId="15">#REF!</definedName>
    <definedName name="объем___8_5_1" localSheetId="7">#REF!</definedName>
    <definedName name="объем___8_5_1" localSheetId="14">#REF!</definedName>
    <definedName name="объем___8_5_1" localSheetId="13">#REF!</definedName>
    <definedName name="объем___8_5_1">#REF!</definedName>
    <definedName name="объем___9" localSheetId="12">#REF!</definedName>
    <definedName name="объем___9" localSheetId="15">#REF!</definedName>
    <definedName name="объем___9" localSheetId="7">#REF!</definedName>
    <definedName name="объем___9" localSheetId="14">#REF!</definedName>
    <definedName name="объем___9" localSheetId="13">#REF!</definedName>
    <definedName name="объем___9">#REF!</definedName>
    <definedName name="объем___9___0" localSheetId="12">#REF!</definedName>
    <definedName name="объем___9___0" localSheetId="15">#REF!</definedName>
    <definedName name="объем___9___0" localSheetId="7">#REF!</definedName>
    <definedName name="объем___9___0" localSheetId="14">#REF!</definedName>
    <definedName name="объем___9___0" localSheetId="13">#REF!</definedName>
    <definedName name="объем___9___0">#REF!</definedName>
    <definedName name="объем___9___0___0" localSheetId="12">#REF!</definedName>
    <definedName name="объем___9___0___0" localSheetId="15">#REF!</definedName>
    <definedName name="объем___9___0___0" localSheetId="7">#REF!</definedName>
    <definedName name="объем___9___0___0" localSheetId="14">#REF!</definedName>
    <definedName name="объем___9___0___0" localSheetId="13">#REF!</definedName>
    <definedName name="объем___9___0___0">#REF!</definedName>
    <definedName name="объем___9___0___0___0" localSheetId="12">#REF!</definedName>
    <definedName name="объем___9___0___0___0" localSheetId="15">#REF!</definedName>
    <definedName name="объем___9___0___0___0" localSheetId="7">#REF!</definedName>
    <definedName name="объем___9___0___0___0" localSheetId="14">#REF!</definedName>
    <definedName name="объем___9___0___0___0" localSheetId="13">#REF!</definedName>
    <definedName name="объем___9___0___0___0">#REF!</definedName>
    <definedName name="объем___9___0___0___0___0" localSheetId="15">#REF!</definedName>
    <definedName name="объем___9___0___0___0___0" localSheetId="7">#REF!</definedName>
    <definedName name="объем___9___0___0___0___0" localSheetId="14">#REF!</definedName>
    <definedName name="объем___9___0___0___0___0" localSheetId="13">#REF!</definedName>
    <definedName name="объем___9___0___0___0___0">#REF!</definedName>
    <definedName name="объем___9___0___0___0___0_1" localSheetId="15">#REF!</definedName>
    <definedName name="объем___9___0___0___0___0_1" localSheetId="7">#REF!</definedName>
    <definedName name="объем___9___0___0___0___0_1" localSheetId="14">#REF!</definedName>
    <definedName name="объем___9___0___0___0___0_1" localSheetId="13">#REF!</definedName>
    <definedName name="объем___9___0___0___0___0_1">#REF!</definedName>
    <definedName name="объем___9___0___0___0_1" localSheetId="15">#REF!</definedName>
    <definedName name="объем___9___0___0___0_1" localSheetId="7">#REF!</definedName>
    <definedName name="объем___9___0___0___0_1" localSheetId="14">#REF!</definedName>
    <definedName name="объем___9___0___0___0_1" localSheetId="13">#REF!</definedName>
    <definedName name="объем___9___0___0___0_1">#REF!</definedName>
    <definedName name="объем___9___0___0_1" localSheetId="15">#REF!</definedName>
    <definedName name="объем___9___0___0_1" localSheetId="7">#REF!</definedName>
    <definedName name="объем___9___0___0_1" localSheetId="14">#REF!</definedName>
    <definedName name="объем___9___0___0_1" localSheetId="13">#REF!</definedName>
    <definedName name="объем___9___0___0_1">#REF!</definedName>
    <definedName name="объем___9___0___5" localSheetId="15">#REF!</definedName>
    <definedName name="объем___9___0___5" localSheetId="7">#REF!</definedName>
    <definedName name="объем___9___0___5" localSheetId="14">#REF!</definedName>
    <definedName name="объем___9___0___5" localSheetId="13">#REF!</definedName>
    <definedName name="объем___9___0___5">#REF!</definedName>
    <definedName name="объем___9___0___5_1" localSheetId="15">#REF!</definedName>
    <definedName name="объем___9___0___5_1" localSheetId="7">#REF!</definedName>
    <definedName name="объем___9___0___5_1" localSheetId="14">#REF!</definedName>
    <definedName name="объем___9___0___5_1" localSheetId="13">#REF!</definedName>
    <definedName name="объем___9___0___5_1">#REF!</definedName>
    <definedName name="объем___9___0_1" localSheetId="15">#REF!</definedName>
    <definedName name="объем___9___0_1" localSheetId="7">#REF!</definedName>
    <definedName name="объем___9___0_1" localSheetId="14">#REF!</definedName>
    <definedName name="объем___9___0_1" localSheetId="13">#REF!</definedName>
    <definedName name="объем___9___0_1">#REF!</definedName>
    <definedName name="объем___9___0_5" localSheetId="15">#REF!</definedName>
    <definedName name="объем___9___0_5" localSheetId="7">#REF!</definedName>
    <definedName name="объем___9___0_5" localSheetId="14">#REF!</definedName>
    <definedName name="объем___9___0_5" localSheetId="13">#REF!</definedName>
    <definedName name="объем___9___0_5">#REF!</definedName>
    <definedName name="объем___9___0_5_1" localSheetId="15">#REF!</definedName>
    <definedName name="объем___9___0_5_1" localSheetId="7">#REF!</definedName>
    <definedName name="объем___9___0_5_1" localSheetId="14">#REF!</definedName>
    <definedName name="объем___9___0_5_1" localSheetId="13">#REF!</definedName>
    <definedName name="объем___9___0_5_1">#REF!</definedName>
    <definedName name="объем___9___10" localSheetId="12">#REF!</definedName>
    <definedName name="объем___9___10" localSheetId="15">#REF!</definedName>
    <definedName name="объем___9___10" localSheetId="7">#REF!</definedName>
    <definedName name="объем___9___10" localSheetId="14">#REF!</definedName>
    <definedName name="объем___9___10" localSheetId="13">#REF!</definedName>
    <definedName name="объем___9___10">#REF!</definedName>
    <definedName name="объем___9___2" localSheetId="12">#REF!</definedName>
    <definedName name="объем___9___2" localSheetId="15">#REF!</definedName>
    <definedName name="объем___9___2" localSheetId="7">#REF!</definedName>
    <definedName name="объем___9___2" localSheetId="14">#REF!</definedName>
    <definedName name="объем___9___2" localSheetId="13">#REF!</definedName>
    <definedName name="объем___9___2">#REF!</definedName>
    <definedName name="объем___9___4" localSheetId="12">#REF!</definedName>
    <definedName name="объем___9___4" localSheetId="15">#REF!</definedName>
    <definedName name="объем___9___4" localSheetId="7">#REF!</definedName>
    <definedName name="объем___9___4" localSheetId="14">#REF!</definedName>
    <definedName name="объем___9___4" localSheetId="13">#REF!</definedName>
    <definedName name="объем___9___4">#REF!</definedName>
    <definedName name="объем___9___5" localSheetId="15">#REF!</definedName>
    <definedName name="объем___9___5" localSheetId="7">#REF!</definedName>
    <definedName name="объем___9___5" localSheetId="14">#REF!</definedName>
    <definedName name="объем___9___5" localSheetId="13">#REF!</definedName>
    <definedName name="объем___9___5">#REF!</definedName>
    <definedName name="объем___9___5_1" localSheetId="15">#REF!</definedName>
    <definedName name="объем___9___5_1" localSheetId="7">#REF!</definedName>
    <definedName name="объем___9___5_1" localSheetId="14">#REF!</definedName>
    <definedName name="объем___9___5_1" localSheetId="13">#REF!</definedName>
    <definedName name="объем___9___5_1">#REF!</definedName>
    <definedName name="объем___9___6" localSheetId="12">#REF!</definedName>
    <definedName name="объем___9___6" localSheetId="15">#REF!</definedName>
    <definedName name="объем___9___6" localSheetId="7">#REF!</definedName>
    <definedName name="объем___9___6" localSheetId="14">#REF!</definedName>
    <definedName name="объем___9___6" localSheetId="13">#REF!</definedName>
    <definedName name="объем___9___6">#REF!</definedName>
    <definedName name="объем___9___8" localSheetId="12">#REF!</definedName>
    <definedName name="объем___9___8" localSheetId="15">#REF!</definedName>
    <definedName name="объем___9___8" localSheetId="7">#REF!</definedName>
    <definedName name="объем___9___8" localSheetId="14">#REF!</definedName>
    <definedName name="объем___9___8" localSheetId="13">#REF!</definedName>
    <definedName name="объем___9___8">#REF!</definedName>
    <definedName name="объем___9_1" localSheetId="15">#REF!</definedName>
    <definedName name="объем___9_1" localSheetId="7">#REF!</definedName>
    <definedName name="объем___9_1" localSheetId="14">#REF!</definedName>
    <definedName name="объем___9_1" localSheetId="13">#REF!</definedName>
    <definedName name="объем___9_1">#REF!</definedName>
    <definedName name="объем___9_1_1" localSheetId="15">#REF!</definedName>
    <definedName name="объем___9_1_1" localSheetId="7">#REF!</definedName>
    <definedName name="объем___9_1_1" localSheetId="14">#REF!</definedName>
    <definedName name="объем___9_1_1" localSheetId="13">#REF!</definedName>
    <definedName name="объем___9_1_1">#REF!</definedName>
    <definedName name="объем___9_1_1_1" localSheetId="15">#REF!</definedName>
    <definedName name="объем___9_1_1_1" localSheetId="7">#REF!</definedName>
    <definedName name="объем___9_1_1_1" localSheetId="14">#REF!</definedName>
    <definedName name="объем___9_1_1_1" localSheetId="13">#REF!</definedName>
    <definedName name="объем___9_1_1_1">#REF!</definedName>
    <definedName name="объем___9_3" localSheetId="15">#REF!</definedName>
    <definedName name="объем___9_3" localSheetId="7">#REF!</definedName>
    <definedName name="объем___9_3" localSheetId="14">#REF!</definedName>
    <definedName name="объем___9_3" localSheetId="13">#REF!</definedName>
    <definedName name="объем___9_3">#REF!</definedName>
    <definedName name="объем___9_3_1" localSheetId="15">#REF!</definedName>
    <definedName name="объем___9_3_1" localSheetId="7">#REF!</definedName>
    <definedName name="объем___9_3_1" localSheetId="14">#REF!</definedName>
    <definedName name="объем___9_3_1" localSheetId="13">#REF!</definedName>
    <definedName name="объем___9_3_1">#REF!</definedName>
    <definedName name="объем___9_5" localSheetId="15">#REF!</definedName>
    <definedName name="объем___9_5" localSheetId="7">#REF!</definedName>
    <definedName name="объем___9_5" localSheetId="14">#REF!</definedName>
    <definedName name="объем___9_5" localSheetId="13">#REF!</definedName>
    <definedName name="объем___9_5">#REF!</definedName>
    <definedName name="объем___9_5_1" localSheetId="15">#REF!</definedName>
    <definedName name="объем___9_5_1" localSheetId="7">#REF!</definedName>
    <definedName name="объем___9_5_1" localSheetId="14">#REF!</definedName>
    <definedName name="объем___9_5_1" localSheetId="13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12">#REF!</definedName>
    <definedName name="объем1" localSheetId="15">#REF!</definedName>
    <definedName name="объем1" localSheetId="7">#REF!</definedName>
    <definedName name="объем1" localSheetId="14">#REF!</definedName>
    <definedName name="объем1" localSheetId="13">#REF!</definedName>
    <definedName name="объем1">#REF!</definedName>
    <definedName name="ог" localSheetId="12" hidden="1">{#N/A,#N/A,TRUE,"Смета на пасс. обор. №1"}</definedName>
    <definedName name="ог" localSheetId="15" hidden="1">{#N/A,#N/A,TRUE,"Смета на пасс. обор. №1"}</definedName>
    <definedName name="ог" localSheetId="7" hidden="1">{#N/A,#N/A,TRUE,"Смета на пасс. обор. №1"}</definedName>
    <definedName name="ог" localSheetId="14" hidden="1">{#N/A,#N/A,TRUE,"Смета на пасс. обор. №1"}</definedName>
    <definedName name="ог" localSheetId="0" hidden="1">{#N/A,#N/A,TRUE,"Смета на пасс. обор. №1"}</definedName>
    <definedName name="ог" localSheetId="13" hidden="1">{#N/A,#N/A,TRUE,"Смета на пасс. обор. №1"}</definedName>
    <definedName name="ог" hidden="1">{#N/A,#N/A,TRUE,"Смета на пасс. обор. №1"}</definedName>
    <definedName name="ог_1" localSheetId="12" hidden="1">{#N/A,#N/A,TRUE,"Смета на пасс. обор. №1"}</definedName>
    <definedName name="ог_1" localSheetId="15" hidden="1">{#N/A,#N/A,TRUE,"Смета на пасс. обор. №1"}</definedName>
    <definedName name="ог_1" localSheetId="7" hidden="1">{#N/A,#N/A,TRUE,"Смета на пасс. обор. №1"}</definedName>
    <definedName name="ог_1" localSheetId="14" hidden="1">{#N/A,#N/A,TRUE,"Смета на пасс. обор. №1"}</definedName>
    <definedName name="ог_1" localSheetId="0" hidden="1">{#N/A,#N/A,TRUE,"Смета на пасс. обор. №1"}</definedName>
    <definedName name="ог_1" localSheetId="13" hidden="1">{#N/A,#N/A,TRUE,"Смета на пасс. обор. №1"}</definedName>
    <definedName name="ог_1" hidden="1">{#N/A,#N/A,TRUE,"Смета на пасс. обор. №1"}</definedName>
    <definedName name="ок" localSheetId="15">#REF!</definedName>
    <definedName name="ок" localSheetId="7">#REF!</definedName>
    <definedName name="ок" localSheetId="14">#REF!</definedName>
    <definedName name="ок" localSheetId="13">#REF!</definedName>
    <definedName name="ок">#REF!</definedName>
    <definedName name="ок_1" localSheetId="15">#REF!</definedName>
    <definedName name="ок_1" localSheetId="7">#REF!</definedName>
    <definedName name="ок_1" localSheetId="14">#REF!</definedName>
    <definedName name="ок_1" localSheetId="13">#REF!</definedName>
    <definedName name="ок_1">#REF!</definedName>
    <definedName name="Окончательно" localSheetId="15">#REF!</definedName>
    <definedName name="Окончательно" localSheetId="7">#REF!</definedName>
    <definedName name="Окончательно" localSheetId="14">#REF!</definedName>
    <definedName name="Окончательно" localSheetId="13">#REF!</definedName>
    <definedName name="Окончательно">#REF!</definedName>
    <definedName name="окраска_05">[17]окраска!$C$7:$Z$30</definedName>
    <definedName name="окраска_06">[17]окраска!$C$35:$Z$58</definedName>
    <definedName name="окраска_07">[17]окраска!$C$63:$Z$86</definedName>
    <definedName name="окраска_08">[17]окраска!$C$91:$Z$114</definedName>
    <definedName name="окраска_09">[17]окраска!$C$119:$Z$142</definedName>
    <definedName name="окраска_10">[17]окраска!$C$147:$Z$170</definedName>
    <definedName name="окраска_11">[17]окраска!$C$175:$Z$198</definedName>
    <definedName name="окраска_12">[17]окраска!$C$203:$Z$226</definedName>
    <definedName name="окраска_13">[17]окраска!$C$231:$Z$254</definedName>
    <definedName name="окраска_14">[17]окраска!$C$259:$Z$282</definedName>
    <definedName name="окраска_15">[17]окраска!$C$287:$Z$310</definedName>
    <definedName name="олд" localSheetId="12" hidden="1">{#N/A,#N/A,TRUE,"Смета на пасс. обор. №1"}</definedName>
    <definedName name="олд" localSheetId="15" hidden="1">{#N/A,#N/A,TRUE,"Смета на пасс. обор. №1"}</definedName>
    <definedName name="олд" localSheetId="7" hidden="1">{#N/A,#N/A,TRUE,"Смета на пасс. обор. №1"}</definedName>
    <definedName name="олд" localSheetId="14" hidden="1">{#N/A,#N/A,TRUE,"Смета на пасс. обор. №1"}</definedName>
    <definedName name="олд" localSheetId="0" hidden="1">{#N/A,#N/A,TRUE,"Смета на пасс. обор. №1"}</definedName>
    <definedName name="олд" localSheetId="13" hidden="1">{#N/A,#N/A,TRUE,"Смета на пасс. обор. №1"}</definedName>
    <definedName name="олд" hidden="1">{#N/A,#N/A,TRUE,"Смета на пасс. обор. №1"}</definedName>
    <definedName name="олд_1" localSheetId="12" hidden="1">{#N/A,#N/A,TRUE,"Смета на пасс. обор. №1"}</definedName>
    <definedName name="олд_1" localSheetId="15" hidden="1">{#N/A,#N/A,TRUE,"Смета на пасс. обор. №1"}</definedName>
    <definedName name="олд_1" localSheetId="7" hidden="1">{#N/A,#N/A,TRUE,"Смета на пасс. обор. №1"}</definedName>
    <definedName name="олд_1" localSheetId="14" hidden="1">{#N/A,#N/A,TRUE,"Смета на пасс. обор. №1"}</definedName>
    <definedName name="олд_1" localSheetId="0" hidden="1">{#N/A,#N/A,TRUE,"Смета на пасс. обор. №1"}</definedName>
    <definedName name="олд_1" localSheetId="13" hidden="1">{#N/A,#N/A,TRUE,"Смета на пасс. обор. №1"}</definedName>
    <definedName name="олд_1" hidden="1">{#N/A,#N/A,TRUE,"Смета на пасс. обор. №1"}</definedName>
    <definedName name="олпрол" localSheetId="12">#REF!</definedName>
    <definedName name="олпрол" localSheetId="15">#REF!</definedName>
    <definedName name="олпрол" localSheetId="7">#REF!</definedName>
    <definedName name="олпрол" localSheetId="14">#REF!</definedName>
    <definedName name="олпрол" localSheetId="13">#REF!</definedName>
    <definedName name="олпрол">#REF!</definedName>
    <definedName name="олролрт" localSheetId="12">#REF!</definedName>
    <definedName name="олролрт" localSheetId="15">#REF!</definedName>
    <definedName name="олролрт" localSheetId="7">#REF!</definedName>
    <definedName name="олролрт" localSheetId="14">#REF!</definedName>
    <definedName name="олролрт" localSheetId="13">#REF!</definedName>
    <definedName name="олролрт">#REF!</definedName>
    <definedName name="ОЛЯ" localSheetId="12">#REF!</definedName>
    <definedName name="ОЛЯ" localSheetId="15">#REF!</definedName>
    <definedName name="ОЛЯ" localSheetId="7">#REF!</definedName>
    <definedName name="ОЛЯ" localSheetId="14">#REF!</definedName>
    <definedName name="ОЛЯ" localSheetId="13">#REF!</definedName>
    <definedName name="ОЛЯ">#REF!</definedName>
    <definedName name="ооо" localSheetId="12">#REF!</definedName>
    <definedName name="ооо" localSheetId="15">#REF!</definedName>
    <definedName name="ооо" localSheetId="7">#REF!</definedName>
    <definedName name="ооо" localSheetId="14">#REF!</definedName>
    <definedName name="ооо" localSheetId="13">#REF!</definedName>
    <definedName name="ооо">#REF!</definedName>
    <definedName name="ООО_НИИПРИИ___Севзапинжтехнология" localSheetId="12">#REF!</definedName>
    <definedName name="ООО_НИИПРИИ___Севзапинжтехнология" localSheetId="15">#REF!</definedName>
    <definedName name="ООО_НИИПРИИ___Севзапинжтехнология" localSheetId="7">#REF!</definedName>
    <definedName name="ООО_НИИПРИИ___Севзапинжтехнология" localSheetId="14">#REF!</definedName>
    <definedName name="ООО_НИИПРИИ___Севзапинжтехнология" localSheetId="13">#REF!</definedName>
    <definedName name="ООО_НИИПРИИ___Севзапинжтехнология">#REF!</definedName>
    <definedName name="оооо" localSheetId="12">#REF!</definedName>
    <definedName name="оооо" localSheetId="15">#REF!</definedName>
    <definedName name="оооо" localSheetId="7">#REF!</definedName>
    <definedName name="оооо" localSheetId="14">#REF!</definedName>
    <definedName name="оооо" localSheetId="13">#REF!</definedName>
    <definedName name="оооо">#REF!</definedName>
    <definedName name="Опер">[53]Орг!$C$50:$C$86</definedName>
    <definedName name="орп" localSheetId="12" hidden="1">{#N/A,#N/A,TRUE,"Смета на пасс. обор. №1"}</definedName>
    <definedName name="орп" localSheetId="15" hidden="1">{#N/A,#N/A,TRUE,"Смета на пасс. обор. №1"}</definedName>
    <definedName name="орп" localSheetId="7" hidden="1">{#N/A,#N/A,TRUE,"Смета на пасс. обор. №1"}</definedName>
    <definedName name="орп" localSheetId="14" hidden="1">{#N/A,#N/A,TRUE,"Смета на пасс. обор. №1"}</definedName>
    <definedName name="орп" localSheetId="0" hidden="1">{#N/A,#N/A,TRUE,"Смета на пасс. обор. №1"}</definedName>
    <definedName name="орп" localSheetId="13" hidden="1">{#N/A,#N/A,TRUE,"Смета на пасс. обор. №1"}</definedName>
    <definedName name="орп" hidden="1">{#N/A,#N/A,TRUE,"Смета на пасс. обор. №1"}</definedName>
    <definedName name="орп_1" localSheetId="12" hidden="1">{#N/A,#N/A,TRUE,"Смета на пасс. обор. №1"}</definedName>
    <definedName name="орп_1" localSheetId="15" hidden="1">{#N/A,#N/A,TRUE,"Смета на пасс. обор. №1"}</definedName>
    <definedName name="орп_1" localSheetId="7" hidden="1">{#N/A,#N/A,TRUE,"Смета на пасс. обор. №1"}</definedName>
    <definedName name="орп_1" localSheetId="14" hidden="1">{#N/A,#N/A,TRUE,"Смета на пасс. обор. №1"}</definedName>
    <definedName name="орп_1" localSheetId="0" hidden="1">{#N/A,#N/A,TRUE,"Смета на пасс. обор. №1"}</definedName>
    <definedName name="орп_1" localSheetId="13" hidden="1">{#N/A,#N/A,TRUE,"Смета на пасс. обор. №1"}</definedName>
    <definedName name="орп_1" hidden="1">{#N/A,#N/A,TRUE,"Смета на пасс. обор. №1"}</definedName>
    <definedName name="Осн_Камер" localSheetId="12">#REF!</definedName>
    <definedName name="Осн_Камер" localSheetId="15">#REF!</definedName>
    <definedName name="Осн_Камер" localSheetId="7">#REF!</definedName>
    <definedName name="Осн_Камер" localSheetId="14">#REF!</definedName>
    <definedName name="Осн_Камер" localSheetId="13">#REF!</definedName>
    <definedName name="Осн_Камер">#REF!</definedName>
    <definedName name="от" localSheetId="12" hidden="1">{#N/A,#N/A,TRUE,"Смета на пасс. обор. №1"}</definedName>
    <definedName name="от" localSheetId="15" hidden="1">{#N/A,#N/A,TRUE,"Смета на пасс. обор. №1"}</definedName>
    <definedName name="от" localSheetId="7" hidden="1">{#N/A,#N/A,TRUE,"Смета на пасс. обор. №1"}</definedName>
    <definedName name="от" localSheetId="14" hidden="1">{#N/A,#N/A,TRUE,"Смета на пасс. обор. №1"}</definedName>
    <definedName name="от" localSheetId="0" hidden="1">{#N/A,#N/A,TRUE,"Смета на пасс. обор. №1"}</definedName>
    <definedName name="от" localSheetId="13" hidden="1">{#N/A,#N/A,TRUE,"Смета на пасс. обор. №1"}</definedName>
    <definedName name="от" hidden="1">{#N/A,#N/A,TRUE,"Смета на пасс. обор. №1"}</definedName>
    <definedName name="от_1" localSheetId="12" hidden="1">{#N/A,#N/A,TRUE,"Смета на пасс. обор. №1"}</definedName>
    <definedName name="от_1" localSheetId="15" hidden="1">{#N/A,#N/A,TRUE,"Смета на пасс. обор. №1"}</definedName>
    <definedName name="от_1" localSheetId="7" hidden="1">{#N/A,#N/A,TRUE,"Смета на пасс. обор. №1"}</definedName>
    <definedName name="от_1" localSheetId="14" hidden="1">{#N/A,#N/A,TRUE,"Смета на пасс. обор. №1"}</definedName>
    <definedName name="от_1" localSheetId="0" hidden="1">{#N/A,#N/A,TRUE,"Смета на пасс. обор. №1"}</definedName>
    <definedName name="от_1" localSheetId="13" hidden="1">{#N/A,#N/A,TRUE,"Смета на пасс. обор. №1"}</definedName>
    <definedName name="от_1" hidden="1">{#N/A,#N/A,TRUE,"Смета на пасс. обор. №1"}</definedName>
    <definedName name="Отч_пож">[22]Коэфф!$B$6</definedName>
    <definedName name="Отчет" localSheetId="12">#REF!</definedName>
    <definedName name="Отчет" localSheetId="15">#REF!</definedName>
    <definedName name="Отчет" localSheetId="7">#REF!</definedName>
    <definedName name="Отчет" localSheetId="14">#REF!</definedName>
    <definedName name="Отчет" localSheetId="13">#REF!</definedName>
    <definedName name="Отчет">#REF!</definedName>
    <definedName name="ОФ_а_с_пц">[17]рабочий!$CI$121:$CY$143</definedName>
    <definedName name="п" localSheetId="12">#REF!</definedName>
    <definedName name="п" localSheetId="15">#REF!</definedName>
    <definedName name="п" localSheetId="7">#REF!</definedName>
    <definedName name="п" localSheetId="14">#REF!</definedName>
    <definedName name="п" localSheetId="13">#REF!</definedName>
    <definedName name="п">#REF!</definedName>
    <definedName name="п_1" localSheetId="15">#REF!</definedName>
    <definedName name="п_1" localSheetId="7">#REF!</definedName>
    <definedName name="п_1" localSheetId="14">#REF!</definedName>
    <definedName name="п_1" localSheetId="13">#REF!</definedName>
    <definedName name="п_1">#REF!</definedName>
    <definedName name="п1111111" localSheetId="12">#REF!</definedName>
    <definedName name="п1111111" localSheetId="15">#REF!</definedName>
    <definedName name="п1111111" localSheetId="7">#REF!</definedName>
    <definedName name="п1111111" localSheetId="14">#REF!</definedName>
    <definedName name="п1111111" localSheetId="13">#REF!</definedName>
    <definedName name="п1111111">#REF!</definedName>
    <definedName name="п45" localSheetId="12">#REF!</definedName>
    <definedName name="п45" localSheetId="15">#REF!</definedName>
    <definedName name="п45" localSheetId="7">#REF!</definedName>
    <definedName name="п45" localSheetId="14">#REF!</definedName>
    <definedName name="п45" localSheetId="13">#REF!</definedName>
    <definedName name="п45">#REF!</definedName>
    <definedName name="ПА3" localSheetId="12">#REF!</definedName>
    <definedName name="ПА3" localSheetId="15">#REF!</definedName>
    <definedName name="ПА3" localSheetId="7">#REF!</definedName>
    <definedName name="ПА3" localSheetId="14">#REF!</definedName>
    <definedName name="ПА3" localSheetId="13">#REF!</definedName>
    <definedName name="ПА3">#REF!</definedName>
    <definedName name="ПА4" localSheetId="12">#REF!</definedName>
    <definedName name="ПА4" localSheetId="15">#REF!</definedName>
    <definedName name="ПА4" localSheetId="7">#REF!</definedName>
    <definedName name="ПА4" localSheetId="14">#REF!</definedName>
    <definedName name="ПА4" localSheetId="13">#REF!</definedName>
    <definedName name="ПА4">#REF!</definedName>
    <definedName name="паша" localSheetId="12">#REF!</definedName>
    <definedName name="паша" localSheetId="15">#REF!</definedName>
    <definedName name="паша" localSheetId="7">#REF!</definedName>
    <definedName name="паша" localSheetId="14">#REF!</definedName>
    <definedName name="паша" localSheetId="13">#REF!</definedName>
    <definedName name="паша">#REF!</definedName>
    <definedName name="ПБ" localSheetId="12">#REF!</definedName>
    <definedName name="ПБ" localSheetId="15">#REF!</definedName>
    <definedName name="ПБ" localSheetId="7">#REF!</definedName>
    <definedName name="ПБ" localSheetId="14">#REF!</definedName>
    <definedName name="ПБ" localSheetId="13">#REF!</definedName>
    <definedName name="ПБ">#REF!</definedName>
    <definedName name="ПД" localSheetId="12">#REF!</definedName>
    <definedName name="ПД" localSheetId="15">#REF!</definedName>
    <definedName name="ПД" localSheetId="7">#REF!</definedName>
    <definedName name="ПД" localSheetId="14">#REF!</definedName>
    <definedName name="ПД" localSheetId="13">#REF!</definedName>
    <definedName name="ПД">#REF!</definedName>
    <definedName name="ПереченьДолжностей">[54]Должности!$A$2:$A$31</definedName>
    <definedName name="ПЗ2" localSheetId="12">#REF!</definedName>
    <definedName name="ПЗ2" localSheetId="15">#REF!</definedName>
    <definedName name="ПЗ2" localSheetId="7">#REF!</definedName>
    <definedName name="ПЗ2" localSheetId="14">#REF!</definedName>
    <definedName name="ПЗ2" localSheetId="13">#REF!</definedName>
    <definedName name="ПЗ2">#REF!</definedName>
    <definedName name="пионер" localSheetId="12">#REF!</definedName>
    <definedName name="пионер" localSheetId="15">#REF!</definedName>
    <definedName name="пионер" localSheetId="7">#REF!</definedName>
    <definedName name="пионер" localSheetId="14">#REF!</definedName>
    <definedName name="пионер" localSheetId="13">#REF!</definedName>
    <definedName name="пионер">#REF!</definedName>
    <definedName name="ПИР" localSheetId="15">#REF!</definedName>
    <definedName name="ПИР" localSheetId="7">#REF!</definedName>
    <definedName name="ПИР" localSheetId="14">#REF!</definedName>
    <definedName name="ПИР" localSheetId="13">#REF!</definedName>
    <definedName name="ПИР">#REF!</definedName>
    <definedName name="ПИСС_стац" localSheetId="12">#REF!</definedName>
    <definedName name="ПИСС_стац" localSheetId="15">#REF!</definedName>
    <definedName name="ПИСС_стац" localSheetId="7">#REF!</definedName>
    <definedName name="ПИСС_стац" localSheetId="14">#REF!</definedName>
    <definedName name="ПИСС_стац" localSheetId="13">#REF!</definedName>
    <definedName name="ПИСС_стац">#REF!</definedName>
    <definedName name="ПИСС_эксп" localSheetId="12">#REF!</definedName>
    <definedName name="ПИСС_эксп" localSheetId="15">#REF!</definedName>
    <definedName name="ПИСС_эксп" localSheetId="7">#REF!</definedName>
    <definedName name="ПИСС_эксп" localSheetId="14">#REF!</definedName>
    <definedName name="ПИСС_эксп" localSheetId="13">#REF!</definedName>
    <definedName name="ПИСС_эксп">#REF!</definedName>
    <definedName name="Пкр">'[18]Лист опроса'!$B$41</definedName>
    <definedName name="план" localSheetId="11">[21]топография!#REF!</definedName>
    <definedName name="план" localSheetId="14">[5]топография!#REF!</definedName>
    <definedName name="План">'[55]Смета 7'!$F$1</definedName>
    <definedName name="Площадь" localSheetId="12">#REF!</definedName>
    <definedName name="Площадь" localSheetId="15">#REF!</definedName>
    <definedName name="Площадь" localSheetId="7">#REF!</definedName>
    <definedName name="Площадь" localSheetId="14">#REF!</definedName>
    <definedName name="Площадь" localSheetId="13">#REF!</definedName>
    <definedName name="Площадь">#REF!</definedName>
    <definedName name="Площадь_1" localSheetId="15">#REF!</definedName>
    <definedName name="Площадь_1" localSheetId="7">#REF!</definedName>
    <definedName name="Площадь_1" localSheetId="14">#REF!</definedName>
    <definedName name="Площадь_1" localSheetId="13">#REF!</definedName>
    <definedName name="Площадь_1">#REF!</definedName>
    <definedName name="Площадь_нелинейных_объектов" localSheetId="12">#REF!</definedName>
    <definedName name="Площадь_нелинейных_объектов" localSheetId="15">#REF!</definedName>
    <definedName name="Площадь_нелинейных_объектов" localSheetId="7">#REF!</definedName>
    <definedName name="Площадь_нелинейных_объектов" localSheetId="14">#REF!</definedName>
    <definedName name="Площадь_нелинейных_объектов" localSheetId="13">#REF!</definedName>
    <definedName name="Площадь_нелинейных_объектов">#REF!</definedName>
    <definedName name="Площадь_нелинейных_объектов_1" localSheetId="15">#REF!</definedName>
    <definedName name="Площадь_нелинейных_объектов_1" localSheetId="7">#REF!</definedName>
    <definedName name="Площадь_нелинейных_объектов_1" localSheetId="14">#REF!</definedName>
    <definedName name="Площадь_нелинейных_объектов_1" localSheetId="13">#REF!</definedName>
    <definedName name="Площадь_нелинейных_объектов_1">#REF!</definedName>
    <definedName name="Площадь_планшетов" localSheetId="12">#REF!</definedName>
    <definedName name="Площадь_планшетов" localSheetId="15">#REF!</definedName>
    <definedName name="Площадь_планшетов" localSheetId="7">#REF!</definedName>
    <definedName name="Площадь_планшетов" localSheetId="14">#REF!</definedName>
    <definedName name="Площадь_планшетов" localSheetId="13">#REF!</definedName>
    <definedName name="Площадь_планшетов">#REF!</definedName>
    <definedName name="Площадь_планшетов_1" localSheetId="15">#REF!</definedName>
    <definedName name="Площадь_планшетов_1" localSheetId="7">#REF!</definedName>
    <definedName name="Площадь_планшетов_1" localSheetId="14">#REF!</definedName>
    <definedName name="Площадь_планшетов_1" localSheetId="13">#REF!</definedName>
    <definedName name="Площадь_планшетов_1">#REF!</definedName>
    <definedName name="пнр" localSheetId="12">#REF!</definedName>
    <definedName name="пнр" localSheetId="15">#REF!</definedName>
    <definedName name="пнр" localSheetId="7">#REF!</definedName>
    <definedName name="пнр" localSheetId="14">#REF!</definedName>
    <definedName name="пнр" localSheetId="13">#REF!</definedName>
    <definedName name="пнр">#REF!</definedName>
    <definedName name="ПодрядДолжн">[42]ОбмОбслЗемОд!$F$67</definedName>
    <definedName name="ПодрядИмя">[42]ОбмОбслЗемОд!$H$69</definedName>
    <definedName name="Подрядчик">[42]ОбмОбслЗемОд!$A$7</definedName>
    <definedName name="ПОКАЗАТЕЛИ_ДОЛГОСР.ПРОГНОЗА">'[56]2002(v2)'!#REF!</definedName>
    <definedName name="Полевые" localSheetId="12">#REF!</definedName>
    <definedName name="Полевые" localSheetId="15">#REF!</definedName>
    <definedName name="Полевые" localSheetId="7">#REF!</definedName>
    <definedName name="Полевые" localSheetId="14">#REF!</definedName>
    <definedName name="Полевые" localSheetId="13">#REF!</definedName>
    <definedName name="Полевые">#REF!</definedName>
    <definedName name="Полно" localSheetId="12">#REF!</definedName>
    <definedName name="Полно" localSheetId="15">#REF!</definedName>
    <definedName name="Полно" localSheetId="7">#REF!</definedName>
    <definedName name="Полно" localSheetId="14">#REF!</definedName>
    <definedName name="Полно" localSheetId="13">#REF!</definedName>
    <definedName name="Полно">#REF!</definedName>
    <definedName name="попр" localSheetId="12">#REF!</definedName>
    <definedName name="попр" localSheetId="15">#REF!</definedName>
    <definedName name="попр" localSheetId="7">#REF!</definedName>
    <definedName name="попр" localSheetId="14">#REF!</definedName>
    <definedName name="попр" localSheetId="13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12">#REF!</definedName>
    <definedName name="Поправочные_коэффициенты_по_письму_Госстроя_от_25.12.90___0" localSheetId="15">#REF!</definedName>
    <definedName name="Поправочные_коэффициенты_по_письму_Госстроя_от_25.12.90___0" localSheetId="7">#REF!</definedName>
    <definedName name="Поправочные_коэффициенты_по_письму_Госстроя_от_25.12.90___0" localSheetId="14">#REF!</definedName>
    <definedName name="Поправочные_коэффициенты_по_письму_Госстроя_от_25.12.90___0" localSheetId="13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12">#REF!</definedName>
    <definedName name="Поправочные_коэффициенты_по_письму_Госстроя_от_25.12.90___0___0" localSheetId="15">#REF!</definedName>
    <definedName name="Поправочные_коэффициенты_по_письму_Госстроя_от_25.12.90___0___0" localSheetId="7">#REF!</definedName>
    <definedName name="Поправочные_коэффициенты_по_письму_Госстроя_от_25.12.90___0___0" localSheetId="14">#REF!</definedName>
    <definedName name="Поправочные_коэффициенты_по_письму_Госстроя_от_25.12.90___0___0" localSheetId="13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12">#REF!</definedName>
    <definedName name="Поправочные_коэффициенты_по_письму_Госстроя_от_25.12.90___0___0___0" localSheetId="15">#REF!</definedName>
    <definedName name="Поправочные_коэффициенты_по_письму_Госстроя_от_25.12.90___0___0___0" localSheetId="7">#REF!</definedName>
    <definedName name="Поправочные_коэффициенты_по_письму_Госстроя_от_25.12.90___0___0___0" localSheetId="14">#REF!</definedName>
    <definedName name="Поправочные_коэффициенты_по_письму_Госстроя_от_25.12.90___0___0___0" localSheetId="13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12">#REF!</definedName>
    <definedName name="Поправочные_коэффициенты_по_письму_Госстроя_от_25.12.90___0___0___0___0" localSheetId="15">#REF!</definedName>
    <definedName name="Поправочные_коэффициенты_по_письму_Госстроя_от_25.12.90___0___0___0___0" localSheetId="7">#REF!</definedName>
    <definedName name="Поправочные_коэффициенты_по_письму_Госстроя_от_25.12.90___0___0___0___0" localSheetId="14">#REF!</definedName>
    <definedName name="Поправочные_коэффициенты_по_письму_Госстроя_от_25.12.90___0___0___0___0" localSheetId="13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15">#REF!</definedName>
    <definedName name="Поправочные_коэффициенты_по_письму_Госстроя_от_25.12.90___0___0___0___0___0" localSheetId="7">#REF!</definedName>
    <definedName name="Поправочные_коэффициенты_по_письму_Госстроя_от_25.12.90___0___0___0___0___0" localSheetId="14">#REF!</definedName>
    <definedName name="Поправочные_коэффициенты_по_письму_Госстроя_от_25.12.90___0___0___0___0___0" localSheetId="13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 localSheetId="15">#REF!</definedName>
    <definedName name="Поправочные_коэффициенты_по_письму_Госстроя_от_25.12.90___0___0___0___0___0_1" localSheetId="7">#REF!</definedName>
    <definedName name="Поправочные_коэффициенты_по_письму_Госстроя_от_25.12.90___0___0___0___0___0_1" localSheetId="14">#REF!</definedName>
    <definedName name="Поправочные_коэффициенты_по_письму_Госстроя_от_25.12.90___0___0___0___0___0_1" localSheetId="13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 localSheetId="15">#REF!</definedName>
    <definedName name="Поправочные_коэффициенты_по_письму_Госстроя_от_25.12.90___0___0___0___0_1" localSheetId="7">#REF!</definedName>
    <definedName name="Поправочные_коэффициенты_по_письму_Госстроя_от_25.12.90___0___0___0___0_1" localSheetId="14">#REF!</definedName>
    <definedName name="Поправочные_коэффициенты_по_письму_Госстроя_от_25.12.90___0___0___0___0_1" localSheetId="13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 localSheetId="15">#REF!</definedName>
    <definedName name="Поправочные_коэффициенты_по_письму_Госстроя_от_25.12.90___0___0___0___1" localSheetId="7">#REF!</definedName>
    <definedName name="Поправочные_коэффициенты_по_письму_Госстроя_от_25.12.90___0___0___0___1" localSheetId="14">#REF!</definedName>
    <definedName name="Поправочные_коэффициенты_по_письму_Госстроя_от_25.12.90___0___0___0___1" localSheetId="1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 localSheetId="15">#REF!</definedName>
    <definedName name="Поправочные_коэффициенты_по_письму_Госстроя_от_25.12.90___0___0___0___1_1" localSheetId="7">#REF!</definedName>
    <definedName name="Поправочные_коэффициенты_по_письму_Госстроя_от_25.12.90___0___0___0___1_1" localSheetId="14">#REF!</definedName>
    <definedName name="Поправочные_коэффициенты_по_письму_Госстроя_от_25.12.90___0___0___0___1_1" localSheetId="13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 localSheetId="15">#REF!</definedName>
    <definedName name="Поправочные_коэффициенты_по_письму_Госстроя_от_25.12.90___0___0___0___5" localSheetId="7">#REF!</definedName>
    <definedName name="Поправочные_коэффициенты_по_письму_Госстроя_от_25.12.90___0___0___0___5" localSheetId="14">#REF!</definedName>
    <definedName name="Поправочные_коэффициенты_по_письму_Госстроя_от_25.12.90___0___0___0___5" localSheetId="1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 localSheetId="15">#REF!</definedName>
    <definedName name="Поправочные_коэффициенты_по_письму_Госстроя_от_25.12.90___0___0___0___5_1" localSheetId="7">#REF!</definedName>
    <definedName name="Поправочные_коэффициенты_по_письму_Госстроя_от_25.12.90___0___0___0___5_1" localSheetId="14">#REF!</definedName>
    <definedName name="Поправочные_коэффициенты_по_письму_Госстроя_от_25.12.90___0___0___0___5_1" localSheetId="13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 localSheetId="15">#REF!</definedName>
    <definedName name="Поправочные_коэффициенты_по_письму_Госстроя_от_25.12.90___0___0___0_1" localSheetId="7">#REF!</definedName>
    <definedName name="Поправочные_коэффициенты_по_письму_Госстроя_от_25.12.90___0___0___0_1" localSheetId="14">#REF!</definedName>
    <definedName name="Поправочные_коэффициенты_по_письму_Госстроя_от_25.12.90___0___0___0_1" localSheetId="13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 localSheetId="15">#REF!</definedName>
    <definedName name="Поправочные_коэффициенты_по_письму_Госстроя_от_25.12.90___0___0___0_1_1" localSheetId="7">#REF!</definedName>
    <definedName name="Поправочные_коэффициенты_по_письму_Госстроя_от_25.12.90___0___0___0_1_1" localSheetId="14">#REF!</definedName>
    <definedName name="Поправочные_коэффициенты_по_письму_Госстроя_от_25.12.90___0___0___0_1_1" localSheetId="13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 localSheetId="15">#REF!</definedName>
    <definedName name="Поправочные_коэффициенты_по_письму_Госстроя_от_25.12.90___0___0___0_1_1_1" localSheetId="7">#REF!</definedName>
    <definedName name="Поправочные_коэффициенты_по_письму_Госстроя_от_25.12.90___0___0___0_1_1_1" localSheetId="14">#REF!</definedName>
    <definedName name="Поправочные_коэффициенты_по_письму_Госстроя_от_25.12.90___0___0___0_1_1_1" localSheetId="13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 localSheetId="15">#REF!</definedName>
    <definedName name="Поправочные_коэффициенты_по_письму_Госстроя_от_25.12.90___0___0___0_5" localSheetId="7">#REF!</definedName>
    <definedName name="Поправочные_коэффициенты_по_письму_Госстроя_от_25.12.90___0___0___0_5" localSheetId="14">#REF!</definedName>
    <definedName name="Поправочные_коэффициенты_по_письму_Госстроя_от_25.12.90___0___0___0_5" localSheetId="1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 localSheetId="15">#REF!</definedName>
    <definedName name="Поправочные_коэффициенты_по_письму_Госстроя_от_25.12.90___0___0___0_5_1" localSheetId="7">#REF!</definedName>
    <definedName name="Поправочные_коэффициенты_по_письму_Госстроя_от_25.12.90___0___0___0_5_1" localSheetId="14">#REF!</definedName>
    <definedName name="Поправочные_коэффициенты_по_письму_Госстроя_от_25.12.90___0___0___0_5_1" localSheetId="13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 localSheetId="15">#REF!</definedName>
    <definedName name="Поправочные_коэффициенты_по_письму_Госстроя_от_25.12.90___0___0___1" localSheetId="7">#REF!</definedName>
    <definedName name="Поправочные_коэффициенты_по_письму_Госстроя_от_25.12.90___0___0___1" localSheetId="14">#REF!</definedName>
    <definedName name="Поправочные_коэффициенты_по_письму_Госстроя_от_25.12.90___0___0___1" localSheetId="13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 localSheetId="15">#REF!</definedName>
    <definedName name="Поправочные_коэффициенты_по_письму_Госстроя_от_25.12.90___0___0___1_1" localSheetId="7">#REF!</definedName>
    <definedName name="Поправочные_коэффициенты_по_письму_Госстроя_от_25.12.90___0___0___1_1" localSheetId="14">#REF!</definedName>
    <definedName name="Поправочные_коэффициенты_по_письму_Госстроя_от_25.12.90___0___0___1_1" localSheetId="13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12">#REF!</definedName>
    <definedName name="Поправочные_коэффициенты_по_письму_Госстроя_от_25.12.90___0___0___2" localSheetId="15">#REF!</definedName>
    <definedName name="Поправочные_коэффициенты_по_письму_Госстроя_от_25.12.90___0___0___2" localSheetId="7">#REF!</definedName>
    <definedName name="Поправочные_коэффициенты_по_письму_Госстроя_от_25.12.90___0___0___2" localSheetId="14">#REF!</definedName>
    <definedName name="Поправочные_коэффициенты_по_письму_Госстроя_от_25.12.90___0___0___2" localSheetId="13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 localSheetId="15">#REF!</definedName>
    <definedName name="Поправочные_коэффициенты_по_письму_Госстроя_от_25.12.90___0___0___2_1" localSheetId="7">#REF!</definedName>
    <definedName name="Поправочные_коэффициенты_по_письму_Госстроя_от_25.12.90___0___0___2_1" localSheetId="14">#REF!</definedName>
    <definedName name="Поправочные_коэффициенты_по_письму_Госстроя_от_25.12.90___0___0___2_1" localSheetId="13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12">#REF!</definedName>
    <definedName name="Поправочные_коэффициенты_по_письму_Госстроя_от_25.12.90___0___0___3" localSheetId="15">#REF!</definedName>
    <definedName name="Поправочные_коэффициенты_по_письму_Госстроя_от_25.12.90___0___0___3" localSheetId="7">#REF!</definedName>
    <definedName name="Поправочные_коэффициенты_по_письму_Госстроя_от_25.12.90___0___0___3" localSheetId="14">#REF!</definedName>
    <definedName name="Поправочные_коэффициенты_по_письму_Госстроя_от_25.12.90___0___0___3" localSheetId="13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 localSheetId="15">#REF!</definedName>
    <definedName name="Поправочные_коэффициенты_по_письму_Госстроя_от_25.12.90___0___0___3_1" localSheetId="7">#REF!</definedName>
    <definedName name="Поправочные_коэффициенты_по_письму_Госстроя_от_25.12.90___0___0___3_1" localSheetId="14">#REF!</definedName>
    <definedName name="Поправочные_коэффициенты_по_письму_Госстроя_от_25.12.90___0___0___3_1" localSheetId="13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12">#REF!</definedName>
    <definedName name="Поправочные_коэффициенты_по_письму_Госстроя_от_25.12.90___0___0___4" localSheetId="15">#REF!</definedName>
    <definedName name="Поправочные_коэффициенты_по_письму_Госстроя_от_25.12.90___0___0___4" localSheetId="7">#REF!</definedName>
    <definedName name="Поправочные_коэффициенты_по_письму_Госстроя_от_25.12.90___0___0___4" localSheetId="14">#REF!</definedName>
    <definedName name="Поправочные_коэффициенты_по_письму_Госстроя_от_25.12.90___0___0___4" localSheetId="1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 localSheetId="15">#REF!</definedName>
    <definedName name="Поправочные_коэффициенты_по_письму_Госстроя_от_25.12.90___0___0___4_1" localSheetId="7">#REF!</definedName>
    <definedName name="Поправочные_коэффициенты_по_письму_Госстроя_от_25.12.90___0___0___4_1" localSheetId="14">#REF!</definedName>
    <definedName name="Поправочные_коэффициенты_по_письму_Госстроя_от_25.12.90___0___0___4_1" localSheetId="13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 localSheetId="15">#REF!</definedName>
    <definedName name="Поправочные_коэффициенты_по_письму_Госстроя_от_25.12.90___0___0___5" localSheetId="7">#REF!</definedName>
    <definedName name="Поправочные_коэффициенты_по_письму_Госстроя_от_25.12.90___0___0___5" localSheetId="14">#REF!</definedName>
    <definedName name="Поправочные_коэффициенты_по_письму_Госстроя_от_25.12.90___0___0___5" localSheetId="1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 localSheetId="15">#REF!</definedName>
    <definedName name="Поправочные_коэффициенты_по_письму_Госстроя_от_25.12.90___0___0___5_1" localSheetId="7">#REF!</definedName>
    <definedName name="Поправочные_коэффициенты_по_письму_Госстроя_от_25.12.90___0___0___5_1" localSheetId="14">#REF!</definedName>
    <definedName name="Поправочные_коэффициенты_по_письму_Госстроя_от_25.12.90___0___0___5_1" localSheetId="13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 localSheetId="15">#REF!</definedName>
    <definedName name="Поправочные_коэффициенты_по_письму_Госстроя_от_25.12.90___0___0_1" localSheetId="7">#REF!</definedName>
    <definedName name="Поправочные_коэффициенты_по_письму_Госстроя_от_25.12.90___0___0_1" localSheetId="14">#REF!</definedName>
    <definedName name="Поправочные_коэффициенты_по_письму_Госстроя_от_25.12.90___0___0_1" localSheetId="13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 localSheetId="15">#REF!</definedName>
    <definedName name="Поправочные_коэффициенты_по_письму_Госстроя_от_25.12.90___0___0_1_1" localSheetId="7">#REF!</definedName>
    <definedName name="Поправочные_коэффициенты_по_письму_Госстроя_от_25.12.90___0___0_1_1" localSheetId="14">#REF!</definedName>
    <definedName name="Поправочные_коэффициенты_по_письму_Госстроя_от_25.12.90___0___0_1_1" localSheetId="13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 localSheetId="15">#REF!</definedName>
    <definedName name="Поправочные_коэффициенты_по_письму_Госстроя_от_25.12.90___0___0_1_1_1" localSheetId="7">#REF!</definedName>
    <definedName name="Поправочные_коэффициенты_по_письму_Госстроя_от_25.12.90___0___0_1_1_1" localSheetId="14">#REF!</definedName>
    <definedName name="Поправочные_коэффициенты_по_письму_Госстроя_от_25.12.90___0___0_1_1_1" localSheetId="13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 localSheetId="15">#REF!</definedName>
    <definedName name="Поправочные_коэффициенты_по_письму_Госстроя_от_25.12.90___0___0_3" localSheetId="7">#REF!</definedName>
    <definedName name="Поправочные_коэффициенты_по_письму_Госстроя_от_25.12.90___0___0_3" localSheetId="14">#REF!</definedName>
    <definedName name="Поправочные_коэффициенты_по_письму_Госстроя_от_25.12.90___0___0_3" localSheetId="13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 localSheetId="15">#REF!</definedName>
    <definedName name="Поправочные_коэффициенты_по_письму_Госстроя_от_25.12.90___0___0_3_1" localSheetId="7">#REF!</definedName>
    <definedName name="Поправочные_коэффициенты_по_письму_Госстроя_от_25.12.90___0___0_3_1" localSheetId="14">#REF!</definedName>
    <definedName name="Поправочные_коэффициенты_по_письму_Госстроя_от_25.12.90___0___0_3_1" localSheetId="13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 localSheetId="15">#REF!</definedName>
    <definedName name="Поправочные_коэффициенты_по_письму_Госстроя_от_25.12.90___0___0_5" localSheetId="7">#REF!</definedName>
    <definedName name="Поправочные_коэффициенты_по_письму_Госстроя_от_25.12.90___0___0_5" localSheetId="14">#REF!</definedName>
    <definedName name="Поправочные_коэффициенты_по_письму_Госстроя_от_25.12.90___0___0_5" localSheetId="1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 localSheetId="15">#REF!</definedName>
    <definedName name="Поправочные_коэффициенты_по_письму_Госстроя_от_25.12.90___0___0_5_1" localSheetId="7">#REF!</definedName>
    <definedName name="Поправочные_коэффициенты_по_письму_Госстроя_от_25.12.90___0___0_5_1" localSheetId="14">#REF!</definedName>
    <definedName name="Поправочные_коэффициенты_по_письму_Госстроя_от_25.12.90___0___0_5_1" localSheetId="13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12">#REF!</definedName>
    <definedName name="Поправочные_коэффициенты_по_письму_Госстроя_от_25.12.90___0___1" localSheetId="15">#REF!</definedName>
    <definedName name="Поправочные_коэффициенты_по_письму_Госстроя_от_25.12.90___0___1" localSheetId="7">#REF!</definedName>
    <definedName name="Поправочные_коэффициенты_по_письму_Госстроя_от_25.12.90___0___1" localSheetId="14">#REF!</definedName>
    <definedName name="Поправочные_коэффициенты_по_письму_Госстроя_от_25.12.90___0___1" localSheetId="13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15">#REF!</definedName>
    <definedName name="Поправочные_коэффициенты_по_письму_Госстроя_от_25.12.90___0___1___0" localSheetId="7">#REF!</definedName>
    <definedName name="Поправочные_коэффициенты_по_письму_Госстроя_от_25.12.90___0___1___0" localSheetId="14">#REF!</definedName>
    <definedName name="Поправочные_коэффициенты_по_письму_Госстроя_от_25.12.90___0___1___0" localSheetId="13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 localSheetId="15">#REF!</definedName>
    <definedName name="Поправочные_коэффициенты_по_письму_Госстроя_от_25.12.90___0___1___0_1" localSheetId="7">#REF!</definedName>
    <definedName name="Поправочные_коэффициенты_по_письму_Госстроя_от_25.12.90___0___1___0_1" localSheetId="14">#REF!</definedName>
    <definedName name="Поправочные_коэффициенты_по_письму_Госстроя_от_25.12.90___0___1___0_1" localSheetId="13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 localSheetId="15">#REF!</definedName>
    <definedName name="Поправочные_коэффициенты_по_письму_Госстроя_от_25.12.90___0___1_1" localSheetId="7">#REF!</definedName>
    <definedName name="Поправочные_коэффициенты_по_письму_Госстроя_от_25.12.90___0___1_1" localSheetId="14">#REF!</definedName>
    <definedName name="Поправочные_коэффициенты_по_письму_Госстроя_от_25.12.90___0___1_1" localSheetId="13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12">#REF!</definedName>
    <definedName name="Поправочные_коэффициенты_по_письму_Госстроя_от_25.12.90___0___10" localSheetId="15">#REF!</definedName>
    <definedName name="Поправочные_коэффициенты_по_письму_Госстроя_от_25.12.90___0___10" localSheetId="7">#REF!</definedName>
    <definedName name="Поправочные_коэффициенты_по_письму_Госстроя_от_25.12.90___0___10" localSheetId="14">#REF!</definedName>
    <definedName name="Поправочные_коэффициенты_по_письму_Госстроя_от_25.12.90___0___10" localSheetId="13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 localSheetId="15">#REF!</definedName>
    <definedName name="Поправочные_коэффициенты_по_письму_Госстроя_от_25.12.90___0___10_1" localSheetId="7">#REF!</definedName>
    <definedName name="Поправочные_коэффициенты_по_письму_Госстроя_от_25.12.90___0___10_1" localSheetId="14">#REF!</definedName>
    <definedName name="Поправочные_коэффициенты_по_письму_Госстроя_от_25.12.90___0___10_1" localSheetId="13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12">#REF!</definedName>
    <definedName name="Поправочные_коэффициенты_по_письму_Госстроя_от_25.12.90___0___12" localSheetId="15">#REF!</definedName>
    <definedName name="Поправочные_коэффициенты_по_письму_Госстроя_от_25.12.90___0___12" localSheetId="7">#REF!</definedName>
    <definedName name="Поправочные_коэффициенты_по_письму_Госстроя_от_25.12.90___0___12" localSheetId="14">#REF!</definedName>
    <definedName name="Поправочные_коэффициенты_по_письму_Госстроя_от_25.12.90___0___12" localSheetId="13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12">#REF!</definedName>
    <definedName name="Поправочные_коэффициенты_по_письму_Госстроя_от_25.12.90___0___2" localSheetId="15">#REF!</definedName>
    <definedName name="Поправочные_коэффициенты_по_письму_Госстроя_от_25.12.90___0___2" localSheetId="7">#REF!</definedName>
    <definedName name="Поправочные_коэффициенты_по_письму_Госстроя_от_25.12.90___0___2" localSheetId="14">#REF!</definedName>
    <definedName name="Поправочные_коэффициенты_по_письму_Госстроя_от_25.12.90___0___2" localSheetId="13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12">#REF!</definedName>
    <definedName name="Поправочные_коэффициенты_по_письму_Госстроя_от_25.12.90___0___2___0" localSheetId="15">#REF!</definedName>
    <definedName name="Поправочные_коэффициенты_по_письму_Госстроя_от_25.12.90___0___2___0" localSheetId="7">#REF!</definedName>
    <definedName name="Поправочные_коэффициенты_по_письму_Госстроя_от_25.12.90___0___2___0" localSheetId="14">#REF!</definedName>
    <definedName name="Поправочные_коэффициенты_по_письму_Госстроя_от_25.12.90___0___2___0" localSheetId="13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15">#REF!</definedName>
    <definedName name="Поправочные_коэффициенты_по_письму_Госстроя_от_25.12.90___0___2___0___0" localSheetId="7">#REF!</definedName>
    <definedName name="Поправочные_коэффициенты_по_письму_Госстроя_от_25.12.90___0___2___0___0" localSheetId="14">#REF!</definedName>
    <definedName name="Поправочные_коэффициенты_по_письму_Госстроя_от_25.12.90___0___2___0___0" localSheetId="13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 localSheetId="15">#REF!</definedName>
    <definedName name="Поправочные_коэффициенты_по_письму_Госстроя_от_25.12.90___0___2___0___0_1" localSheetId="7">#REF!</definedName>
    <definedName name="Поправочные_коэффициенты_по_письму_Госстроя_от_25.12.90___0___2___0___0_1" localSheetId="14">#REF!</definedName>
    <definedName name="Поправочные_коэффициенты_по_письму_Госстроя_от_25.12.90___0___2___0___0_1" localSheetId="13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 localSheetId="15">#REF!</definedName>
    <definedName name="Поправочные_коэффициенты_по_письму_Госстроя_от_25.12.90___0___2___0_1" localSheetId="7">#REF!</definedName>
    <definedName name="Поправочные_коэффициенты_по_письму_Госстроя_от_25.12.90___0___2___0_1" localSheetId="14">#REF!</definedName>
    <definedName name="Поправочные_коэффициенты_по_письму_Госстроя_от_25.12.90___0___2___0_1" localSheetId="13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 localSheetId="15">#REF!</definedName>
    <definedName name="Поправочные_коэффициенты_по_письму_Госстроя_от_25.12.90___0___2___5" localSheetId="7">#REF!</definedName>
    <definedName name="Поправочные_коэффициенты_по_письму_Госстроя_от_25.12.90___0___2___5" localSheetId="14">#REF!</definedName>
    <definedName name="Поправочные_коэффициенты_по_письму_Госстроя_от_25.12.90___0___2___5" localSheetId="13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 localSheetId="15">#REF!</definedName>
    <definedName name="Поправочные_коэффициенты_по_письму_Госстроя_от_25.12.90___0___2___5_1" localSheetId="7">#REF!</definedName>
    <definedName name="Поправочные_коэффициенты_по_письму_Госстроя_от_25.12.90___0___2___5_1" localSheetId="14">#REF!</definedName>
    <definedName name="Поправочные_коэффициенты_по_письму_Госстроя_от_25.12.90___0___2___5_1" localSheetId="13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 localSheetId="15">#REF!</definedName>
    <definedName name="Поправочные_коэффициенты_по_письму_Госстроя_от_25.12.90___0___2_1" localSheetId="7">#REF!</definedName>
    <definedName name="Поправочные_коэффициенты_по_письму_Госстроя_от_25.12.90___0___2_1" localSheetId="14">#REF!</definedName>
    <definedName name="Поправочные_коэффициенты_по_письму_Госстроя_от_25.12.90___0___2_1" localSheetId="13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 localSheetId="15">#REF!</definedName>
    <definedName name="Поправочные_коэффициенты_по_письму_Госстроя_от_25.12.90___0___2_1_1" localSheetId="7">#REF!</definedName>
    <definedName name="Поправочные_коэффициенты_по_письму_Госстроя_от_25.12.90___0___2_1_1" localSheetId="14">#REF!</definedName>
    <definedName name="Поправочные_коэффициенты_по_письму_Госстроя_от_25.12.90___0___2_1_1" localSheetId="13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 localSheetId="15">#REF!</definedName>
    <definedName name="Поправочные_коэффициенты_по_письму_Госстроя_от_25.12.90___0___2_1_1_1" localSheetId="7">#REF!</definedName>
    <definedName name="Поправочные_коэффициенты_по_письму_Госстроя_от_25.12.90___0___2_1_1_1" localSheetId="14">#REF!</definedName>
    <definedName name="Поправочные_коэффициенты_по_письму_Госстроя_от_25.12.90___0___2_1_1_1" localSheetId="13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 localSheetId="15">#REF!</definedName>
    <definedName name="Поправочные_коэффициенты_по_письму_Госстроя_от_25.12.90___0___2_3" localSheetId="7">#REF!</definedName>
    <definedName name="Поправочные_коэффициенты_по_письму_Госстроя_от_25.12.90___0___2_3" localSheetId="14">#REF!</definedName>
    <definedName name="Поправочные_коэффициенты_по_письму_Госстроя_от_25.12.90___0___2_3" localSheetId="13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 localSheetId="15">#REF!</definedName>
    <definedName name="Поправочные_коэффициенты_по_письму_Госстроя_от_25.12.90___0___2_3_1" localSheetId="7">#REF!</definedName>
    <definedName name="Поправочные_коэффициенты_по_письму_Госстроя_от_25.12.90___0___2_3_1" localSheetId="14">#REF!</definedName>
    <definedName name="Поправочные_коэффициенты_по_письму_Госстроя_от_25.12.90___0___2_3_1" localSheetId="13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 localSheetId="15">#REF!</definedName>
    <definedName name="Поправочные_коэффициенты_по_письму_Госстроя_от_25.12.90___0___2_5" localSheetId="7">#REF!</definedName>
    <definedName name="Поправочные_коэффициенты_по_письму_Госстроя_от_25.12.90___0___2_5" localSheetId="14">#REF!</definedName>
    <definedName name="Поправочные_коэффициенты_по_письму_Госстроя_от_25.12.90___0___2_5" localSheetId="1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 localSheetId="15">#REF!</definedName>
    <definedName name="Поправочные_коэффициенты_по_письму_Госстроя_от_25.12.90___0___2_5_1" localSheetId="7">#REF!</definedName>
    <definedName name="Поправочные_коэффициенты_по_письму_Госстроя_от_25.12.90___0___2_5_1" localSheetId="14">#REF!</definedName>
    <definedName name="Поправочные_коэффициенты_по_письму_Госстроя_от_25.12.90___0___2_5_1" localSheetId="13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12">#REF!</definedName>
    <definedName name="Поправочные_коэффициенты_по_письму_Госстроя_от_25.12.90___0___3" localSheetId="15">#REF!</definedName>
    <definedName name="Поправочные_коэффициенты_по_письму_Госстроя_от_25.12.90___0___3" localSheetId="7">#REF!</definedName>
    <definedName name="Поправочные_коэффициенты_по_письму_Госстроя_от_25.12.90___0___3" localSheetId="14">#REF!</definedName>
    <definedName name="Поправочные_коэффициенты_по_письму_Госстроя_от_25.12.90___0___3" localSheetId="13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12">#REF!</definedName>
    <definedName name="Поправочные_коэффициенты_по_письму_Госстроя_от_25.12.90___0___3___0" localSheetId="15">#REF!</definedName>
    <definedName name="Поправочные_коэффициенты_по_письму_Госстроя_от_25.12.90___0___3___0" localSheetId="7">#REF!</definedName>
    <definedName name="Поправочные_коэффициенты_по_письму_Госстроя_от_25.12.90___0___3___0" localSheetId="14">#REF!</definedName>
    <definedName name="Поправочные_коэффициенты_по_письму_Госстроя_от_25.12.90___0___3___0" localSheetId="1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15">#REF!</definedName>
    <definedName name="Поправочные_коэффициенты_по_письму_Госстроя_от_25.12.90___0___3___0___0" localSheetId="7">#REF!</definedName>
    <definedName name="Поправочные_коэффициенты_по_письму_Госстроя_от_25.12.90___0___3___0___0" localSheetId="14">#REF!</definedName>
    <definedName name="Поправочные_коэффициенты_по_письму_Госстроя_от_25.12.90___0___3___0___0" localSheetId="13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 localSheetId="15">#REF!</definedName>
    <definedName name="Поправочные_коэффициенты_по_письму_Госстроя_от_25.12.90___0___3___0___0_1" localSheetId="7">#REF!</definedName>
    <definedName name="Поправочные_коэффициенты_по_письму_Госстроя_от_25.12.90___0___3___0___0_1" localSheetId="14">#REF!</definedName>
    <definedName name="Поправочные_коэффициенты_по_письму_Госстроя_от_25.12.90___0___3___0___0_1" localSheetId="13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 localSheetId="15">#REF!</definedName>
    <definedName name="Поправочные_коэффициенты_по_письму_Госстроя_от_25.12.90___0___3___0___1" localSheetId="7">#REF!</definedName>
    <definedName name="Поправочные_коэффициенты_по_письму_Госстроя_от_25.12.90___0___3___0___1" localSheetId="14">#REF!</definedName>
    <definedName name="Поправочные_коэффициенты_по_письму_Госстроя_от_25.12.90___0___3___0___1" localSheetId="13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 localSheetId="15">#REF!</definedName>
    <definedName name="Поправочные_коэффициенты_по_письму_Госстроя_от_25.12.90___0___3___0___1_1" localSheetId="7">#REF!</definedName>
    <definedName name="Поправочные_коэффициенты_по_письму_Госстроя_от_25.12.90___0___3___0___1_1" localSheetId="14">#REF!</definedName>
    <definedName name="Поправочные_коэффициенты_по_письму_Госстроя_от_25.12.90___0___3___0___1_1" localSheetId="13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 localSheetId="15">#REF!</definedName>
    <definedName name="Поправочные_коэффициенты_по_письму_Госстроя_от_25.12.90___0___3___0___5" localSheetId="7">#REF!</definedName>
    <definedName name="Поправочные_коэффициенты_по_письму_Госстроя_от_25.12.90___0___3___0___5" localSheetId="14">#REF!</definedName>
    <definedName name="Поправочные_коэффициенты_по_письму_Госстроя_от_25.12.90___0___3___0___5" localSheetId="1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 localSheetId="15">#REF!</definedName>
    <definedName name="Поправочные_коэффициенты_по_письму_Госстроя_от_25.12.90___0___3___0___5_1" localSheetId="7">#REF!</definedName>
    <definedName name="Поправочные_коэффициенты_по_письму_Госстроя_от_25.12.90___0___3___0___5_1" localSheetId="14">#REF!</definedName>
    <definedName name="Поправочные_коэффициенты_по_письму_Госстроя_от_25.12.90___0___3___0___5_1" localSheetId="13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 localSheetId="15">#REF!</definedName>
    <definedName name="Поправочные_коэффициенты_по_письму_Госстроя_от_25.12.90___0___3___0_1" localSheetId="7">#REF!</definedName>
    <definedName name="Поправочные_коэффициенты_по_письму_Госстроя_от_25.12.90___0___3___0_1" localSheetId="14">#REF!</definedName>
    <definedName name="Поправочные_коэффициенты_по_письму_Госстроя_от_25.12.90___0___3___0_1" localSheetId="13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 localSheetId="15">#REF!</definedName>
    <definedName name="Поправочные_коэффициенты_по_письму_Госстроя_от_25.12.90___0___3___0_1_1" localSheetId="7">#REF!</definedName>
    <definedName name="Поправочные_коэффициенты_по_письму_Госстроя_от_25.12.90___0___3___0_1_1" localSheetId="14">#REF!</definedName>
    <definedName name="Поправочные_коэффициенты_по_письму_Госстроя_от_25.12.90___0___3___0_1_1" localSheetId="13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 localSheetId="15">#REF!</definedName>
    <definedName name="Поправочные_коэффициенты_по_письму_Госстроя_от_25.12.90___0___3___0_1_1_1" localSheetId="7">#REF!</definedName>
    <definedName name="Поправочные_коэффициенты_по_письму_Госстроя_от_25.12.90___0___3___0_1_1_1" localSheetId="14">#REF!</definedName>
    <definedName name="Поправочные_коэффициенты_по_письму_Госстроя_от_25.12.90___0___3___0_1_1_1" localSheetId="13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 localSheetId="15">#REF!</definedName>
    <definedName name="Поправочные_коэффициенты_по_письму_Госстроя_от_25.12.90___0___3___0_5" localSheetId="7">#REF!</definedName>
    <definedName name="Поправочные_коэффициенты_по_письму_Госстроя_от_25.12.90___0___3___0_5" localSheetId="14">#REF!</definedName>
    <definedName name="Поправочные_коэффициенты_по_письму_Госстроя_от_25.12.90___0___3___0_5" localSheetId="1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 localSheetId="15">#REF!</definedName>
    <definedName name="Поправочные_коэффициенты_по_письму_Госстроя_от_25.12.90___0___3___0_5_1" localSheetId="7">#REF!</definedName>
    <definedName name="Поправочные_коэффициенты_по_письму_Госстроя_от_25.12.90___0___3___0_5_1" localSheetId="14">#REF!</definedName>
    <definedName name="Поправочные_коэффициенты_по_письму_Госстроя_от_25.12.90___0___3___0_5_1" localSheetId="13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 localSheetId="15">#REF!</definedName>
    <definedName name="Поправочные_коэффициенты_по_письму_Госстроя_от_25.12.90___0___3___5" localSheetId="7">#REF!</definedName>
    <definedName name="Поправочные_коэффициенты_по_письму_Госстроя_от_25.12.90___0___3___5" localSheetId="14">#REF!</definedName>
    <definedName name="Поправочные_коэффициенты_по_письму_Госстроя_от_25.12.90___0___3___5" localSheetId="1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 localSheetId="15">#REF!</definedName>
    <definedName name="Поправочные_коэффициенты_по_письму_Госстроя_от_25.12.90___0___3___5_1" localSheetId="7">#REF!</definedName>
    <definedName name="Поправочные_коэффициенты_по_письму_Госстроя_от_25.12.90___0___3___5_1" localSheetId="14">#REF!</definedName>
    <definedName name="Поправочные_коэффициенты_по_письму_Госстроя_от_25.12.90___0___3___5_1" localSheetId="13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 localSheetId="15">#REF!</definedName>
    <definedName name="Поправочные_коэффициенты_по_письму_Госстроя_от_25.12.90___0___3_1" localSheetId="7">#REF!</definedName>
    <definedName name="Поправочные_коэффициенты_по_письму_Госстроя_от_25.12.90___0___3_1" localSheetId="14">#REF!</definedName>
    <definedName name="Поправочные_коэффициенты_по_письму_Госстроя_от_25.12.90___0___3_1" localSheetId="13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 localSheetId="15">#REF!</definedName>
    <definedName name="Поправочные_коэффициенты_по_письму_Госстроя_от_25.12.90___0___3_1_1" localSheetId="7">#REF!</definedName>
    <definedName name="Поправочные_коэффициенты_по_письму_Госстроя_от_25.12.90___0___3_1_1" localSheetId="14">#REF!</definedName>
    <definedName name="Поправочные_коэффициенты_по_письму_Госстроя_от_25.12.90___0___3_1_1" localSheetId="13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 localSheetId="15">#REF!</definedName>
    <definedName name="Поправочные_коэффициенты_по_письму_Госстроя_от_25.12.90___0___3_1_1_1" localSheetId="7">#REF!</definedName>
    <definedName name="Поправочные_коэффициенты_по_письму_Госстроя_от_25.12.90___0___3_1_1_1" localSheetId="14">#REF!</definedName>
    <definedName name="Поправочные_коэффициенты_по_письму_Госстроя_от_25.12.90___0___3_1_1_1" localSheetId="13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 localSheetId="15">#REF!</definedName>
    <definedName name="Поправочные_коэффициенты_по_письму_Госстроя_от_25.12.90___0___3_5" localSheetId="7">#REF!</definedName>
    <definedName name="Поправочные_коэффициенты_по_письму_Госстроя_от_25.12.90___0___3_5" localSheetId="14">#REF!</definedName>
    <definedName name="Поправочные_коэффициенты_по_письму_Госстроя_от_25.12.90___0___3_5" localSheetId="1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 localSheetId="15">#REF!</definedName>
    <definedName name="Поправочные_коэффициенты_по_письму_Госстроя_от_25.12.90___0___3_5_1" localSheetId="7">#REF!</definedName>
    <definedName name="Поправочные_коэффициенты_по_письму_Госстроя_от_25.12.90___0___3_5_1" localSheetId="14">#REF!</definedName>
    <definedName name="Поправочные_коэффициенты_по_письму_Госстроя_от_25.12.90___0___3_5_1" localSheetId="13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12">#REF!</definedName>
    <definedName name="Поправочные_коэффициенты_по_письму_Госстроя_от_25.12.90___0___4" localSheetId="15">#REF!</definedName>
    <definedName name="Поправочные_коэффициенты_по_письму_Госстроя_от_25.12.90___0___4" localSheetId="7">#REF!</definedName>
    <definedName name="Поправочные_коэффициенты_по_письму_Госстроя_от_25.12.90___0___4" localSheetId="14">#REF!</definedName>
    <definedName name="Поправочные_коэффициенты_по_письму_Госстроя_от_25.12.90___0___4" localSheetId="13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15">#REF!</definedName>
    <definedName name="Поправочные_коэффициенты_по_письму_Госстроя_от_25.12.90___0___4___0" localSheetId="7">#REF!</definedName>
    <definedName name="Поправочные_коэффициенты_по_письму_Госстроя_от_25.12.90___0___4___0" localSheetId="14">#REF!</definedName>
    <definedName name="Поправочные_коэффициенты_по_письму_Госстроя_от_25.12.90___0___4___0" localSheetId="13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 localSheetId="15">#REF!</definedName>
    <definedName name="Поправочные_коэффициенты_по_письму_Госстроя_от_25.12.90___0___4___0_1" localSheetId="7">#REF!</definedName>
    <definedName name="Поправочные_коэффициенты_по_письму_Госстроя_от_25.12.90___0___4___0_1" localSheetId="14">#REF!</definedName>
    <definedName name="Поправочные_коэффициенты_по_письму_Госстроя_от_25.12.90___0___4___0_1" localSheetId="13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 localSheetId="15">#REF!</definedName>
    <definedName name="Поправочные_коэффициенты_по_письму_Госстроя_от_25.12.90___0___4___5" localSheetId="7">#REF!</definedName>
    <definedName name="Поправочные_коэффициенты_по_письму_Госстроя_от_25.12.90___0___4___5" localSheetId="14">#REF!</definedName>
    <definedName name="Поправочные_коэффициенты_по_письму_Госстроя_от_25.12.90___0___4___5" localSheetId="13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 localSheetId="15">#REF!</definedName>
    <definedName name="Поправочные_коэффициенты_по_письму_Госстроя_от_25.12.90___0___4___5_1" localSheetId="7">#REF!</definedName>
    <definedName name="Поправочные_коэффициенты_по_письму_Госстроя_от_25.12.90___0___4___5_1" localSheetId="14">#REF!</definedName>
    <definedName name="Поправочные_коэффициенты_по_письму_Госстроя_от_25.12.90___0___4___5_1" localSheetId="13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 localSheetId="15">#REF!</definedName>
    <definedName name="Поправочные_коэффициенты_по_письму_Госстроя_от_25.12.90___0___4_1" localSheetId="7">#REF!</definedName>
    <definedName name="Поправочные_коэффициенты_по_письму_Госстроя_от_25.12.90___0___4_1" localSheetId="14">#REF!</definedName>
    <definedName name="Поправочные_коэффициенты_по_письму_Госстроя_от_25.12.90___0___4_1" localSheetId="13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 localSheetId="15">#REF!</definedName>
    <definedName name="Поправочные_коэффициенты_по_письму_Госстроя_от_25.12.90___0___4_1_1" localSheetId="7">#REF!</definedName>
    <definedName name="Поправочные_коэффициенты_по_письму_Госстроя_от_25.12.90___0___4_1_1" localSheetId="14">#REF!</definedName>
    <definedName name="Поправочные_коэффициенты_по_письму_Госстроя_от_25.12.90___0___4_1_1" localSheetId="13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 localSheetId="15">#REF!</definedName>
    <definedName name="Поправочные_коэффициенты_по_письму_Госстроя_от_25.12.90___0___4_1_1_1" localSheetId="7">#REF!</definedName>
    <definedName name="Поправочные_коэффициенты_по_письму_Госстроя_от_25.12.90___0___4_1_1_1" localSheetId="14">#REF!</definedName>
    <definedName name="Поправочные_коэффициенты_по_письму_Госстроя_от_25.12.90___0___4_1_1_1" localSheetId="13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 localSheetId="15">#REF!</definedName>
    <definedName name="Поправочные_коэффициенты_по_письму_Госстроя_от_25.12.90___0___4_3" localSheetId="7">#REF!</definedName>
    <definedName name="Поправочные_коэффициенты_по_письму_Госстроя_от_25.12.90___0___4_3" localSheetId="14">#REF!</definedName>
    <definedName name="Поправочные_коэффициенты_по_письму_Госстроя_от_25.12.90___0___4_3" localSheetId="13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 localSheetId="15">#REF!</definedName>
    <definedName name="Поправочные_коэффициенты_по_письму_Госстроя_от_25.12.90___0___4_3_1" localSheetId="7">#REF!</definedName>
    <definedName name="Поправочные_коэффициенты_по_письму_Госстроя_от_25.12.90___0___4_3_1" localSheetId="14">#REF!</definedName>
    <definedName name="Поправочные_коэффициенты_по_письму_Госстроя_от_25.12.90___0___4_3_1" localSheetId="13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 localSheetId="15">#REF!</definedName>
    <definedName name="Поправочные_коэффициенты_по_письму_Госстроя_от_25.12.90___0___4_5" localSheetId="7">#REF!</definedName>
    <definedName name="Поправочные_коэффициенты_по_письму_Госстроя_от_25.12.90___0___4_5" localSheetId="14">#REF!</definedName>
    <definedName name="Поправочные_коэффициенты_по_письму_Госстроя_от_25.12.90___0___4_5" localSheetId="1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 localSheetId="15">#REF!</definedName>
    <definedName name="Поправочные_коэффициенты_по_письму_Госстроя_от_25.12.90___0___4_5_1" localSheetId="7">#REF!</definedName>
    <definedName name="Поправочные_коэффициенты_по_письму_Госстроя_от_25.12.90___0___4_5_1" localSheetId="14">#REF!</definedName>
    <definedName name="Поправочные_коэффициенты_по_письму_Госстроя_от_25.12.90___0___4_5_1" localSheetId="13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12">#REF!</definedName>
    <definedName name="Поправочные_коэффициенты_по_письму_Госстроя_от_25.12.90___0___5" localSheetId="15">#REF!</definedName>
    <definedName name="Поправочные_коэффициенты_по_письму_Госстроя_от_25.12.90___0___5" localSheetId="7">#REF!</definedName>
    <definedName name="Поправочные_коэффициенты_по_письму_Госстроя_от_25.12.90___0___5" localSheetId="14">#REF!</definedName>
    <definedName name="Поправочные_коэффициенты_по_письму_Госстроя_от_25.12.90___0___5" localSheetId="13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 localSheetId="15">#REF!</definedName>
    <definedName name="Поправочные_коэффициенты_по_письму_Госстроя_от_25.12.90___0___5_1" localSheetId="7">#REF!</definedName>
    <definedName name="Поправочные_коэффициенты_по_письму_Госстроя_от_25.12.90___0___5_1" localSheetId="14">#REF!</definedName>
    <definedName name="Поправочные_коэффициенты_по_письму_Госстроя_от_25.12.90___0___5_1" localSheetId="13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12">#REF!</definedName>
    <definedName name="Поправочные_коэффициенты_по_письму_Госстроя_от_25.12.90___0___6" localSheetId="15">#REF!</definedName>
    <definedName name="Поправочные_коэффициенты_по_письму_Госстроя_от_25.12.90___0___6" localSheetId="7">#REF!</definedName>
    <definedName name="Поправочные_коэффициенты_по_письму_Госстроя_от_25.12.90___0___6" localSheetId="14">#REF!</definedName>
    <definedName name="Поправочные_коэффициенты_по_письму_Госстроя_от_25.12.90___0___6" localSheetId="13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 localSheetId="15">#REF!</definedName>
    <definedName name="Поправочные_коэффициенты_по_письму_Госстроя_от_25.12.90___0___6_1" localSheetId="7">#REF!</definedName>
    <definedName name="Поправочные_коэффициенты_по_письму_Госстроя_от_25.12.90___0___6_1" localSheetId="14">#REF!</definedName>
    <definedName name="Поправочные_коэффициенты_по_письму_Госстроя_от_25.12.90___0___6_1" localSheetId="13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12">#REF!</definedName>
    <definedName name="Поправочные_коэффициенты_по_письму_Госстроя_от_25.12.90___0___8" localSheetId="15">#REF!</definedName>
    <definedName name="Поправочные_коэффициенты_по_письму_Госстроя_от_25.12.90___0___8" localSheetId="7">#REF!</definedName>
    <definedName name="Поправочные_коэффициенты_по_письму_Госстроя_от_25.12.90___0___8" localSheetId="14">#REF!</definedName>
    <definedName name="Поправочные_коэффициенты_по_письму_Госстроя_от_25.12.90___0___8" localSheetId="13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 localSheetId="15">#REF!</definedName>
    <definedName name="Поправочные_коэффициенты_по_письму_Госстроя_от_25.12.90___0___8_1" localSheetId="7">#REF!</definedName>
    <definedName name="Поправочные_коэффициенты_по_письму_Госстроя_от_25.12.90___0___8_1" localSheetId="14">#REF!</definedName>
    <definedName name="Поправочные_коэффициенты_по_письму_Госстроя_от_25.12.90___0___8_1" localSheetId="13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 localSheetId="15">#REF!</definedName>
    <definedName name="Поправочные_коэффициенты_по_письму_Госстроя_от_25.12.90___0_1" localSheetId="7">#REF!</definedName>
    <definedName name="Поправочные_коэффициенты_по_письму_Госстроя_от_25.12.90___0_1" localSheetId="14">#REF!</definedName>
    <definedName name="Поправочные_коэффициенты_по_письму_Госстроя_от_25.12.90___0_1" localSheetId="13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 localSheetId="15">#REF!</definedName>
    <definedName name="Поправочные_коэффициенты_по_письму_Госстроя_от_25.12.90___0_1_1" localSheetId="7">#REF!</definedName>
    <definedName name="Поправочные_коэффициенты_по_письму_Госстроя_от_25.12.90___0_1_1" localSheetId="14">#REF!</definedName>
    <definedName name="Поправочные_коэффициенты_по_письму_Госстроя_от_25.12.90___0_1_1" localSheetId="13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 localSheetId="15">#REF!</definedName>
    <definedName name="Поправочные_коэффициенты_по_письму_Госстроя_от_25.12.90___0_3" localSheetId="7">#REF!</definedName>
    <definedName name="Поправочные_коэффициенты_по_письму_Госстроя_от_25.12.90___0_3" localSheetId="14">#REF!</definedName>
    <definedName name="Поправочные_коэффициенты_по_письму_Госстроя_от_25.12.90___0_3" localSheetId="13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 localSheetId="15">#REF!</definedName>
    <definedName name="Поправочные_коэффициенты_по_письму_Госстроя_от_25.12.90___0_3_1" localSheetId="7">#REF!</definedName>
    <definedName name="Поправочные_коэффициенты_по_письму_Госстроя_от_25.12.90___0_3_1" localSheetId="14">#REF!</definedName>
    <definedName name="Поправочные_коэффициенты_по_письму_Госстроя_от_25.12.90___0_3_1" localSheetId="13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 localSheetId="15">#REF!</definedName>
    <definedName name="Поправочные_коэффициенты_по_письму_Госстроя_от_25.12.90___0_5" localSheetId="7">#REF!</definedName>
    <definedName name="Поправочные_коэффициенты_по_письму_Госстроя_от_25.12.90___0_5" localSheetId="14">#REF!</definedName>
    <definedName name="Поправочные_коэффициенты_по_письму_Госстроя_от_25.12.90___0_5" localSheetId="13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 localSheetId="15">#REF!</definedName>
    <definedName name="Поправочные_коэффициенты_по_письму_Госстроя_от_25.12.90___0_5_1" localSheetId="7">#REF!</definedName>
    <definedName name="Поправочные_коэффициенты_по_письму_Госстроя_от_25.12.90___0_5_1" localSheetId="14">#REF!</definedName>
    <definedName name="Поправочные_коэффициенты_по_письму_Госстроя_от_25.12.90___0_5_1" localSheetId="13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12">#REF!</definedName>
    <definedName name="Поправочные_коэффициенты_по_письму_Госстроя_от_25.12.90___1" localSheetId="15">#REF!</definedName>
    <definedName name="Поправочные_коэффициенты_по_письму_Госстроя_от_25.12.90___1" localSheetId="7">#REF!</definedName>
    <definedName name="Поправочные_коэффициенты_по_письму_Госстроя_от_25.12.90___1" localSheetId="14">#REF!</definedName>
    <definedName name="Поправочные_коэффициенты_по_письму_Госстроя_от_25.12.90___1" localSheetId="13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12">#REF!</definedName>
    <definedName name="Поправочные_коэффициенты_по_письму_Госстроя_от_25.12.90___1___0" localSheetId="15">#REF!</definedName>
    <definedName name="Поправочные_коэффициенты_по_письму_Госстроя_от_25.12.90___1___0" localSheetId="7">#REF!</definedName>
    <definedName name="Поправочные_коэффициенты_по_письму_Госстроя_от_25.12.90___1___0" localSheetId="14">#REF!</definedName>
    <definedName name="Поправочные_коэффициенты_по_письму_Госстроя_от_25.12.90___1___0" localSheetId="13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15">#REF!</definedName>
    <definedName name="Поправочные_коэффициенты_по_письму_Госстроя_от_25.12.90___1___0___0" localSheetId="7">#REF!</definedName>
    <definedName name="Поправочные_коэффициенты_по_письму_Госстроя_от_25.12.90___1___0___0" localSheetId="14">#REF!</definedName>
    <definedName name="Поправочные_коэффициенты_по_письму_Госстроя_от_25.12.90___1___0___0" localSheetId="13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 localSheetId="15">#REF!</definedName>
    <definedName name="Поправочные_коэффициенты_по_письму_Госстроя_от_25.12.90___1___0___0_1" localSheetId="7">#REF!</definedName>
    <definedName name="Поправочные_коэффициенты_по_письму_Госстроя_от_25.12.90___1___0___0_1" localSheetId="14">#REF!</definedName>
    <definedName name="Поправочные_коэффициенты_по_письму_Госстроя_от_25.12.90___1___0___0_1" localSheetId="13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 localSheetId="15">#REF!</definedName>
    <definedName name="Поправочные_коэффициенты_по_письму_Госстроя_от_25.12.90___1___0_1" localSheetId="7">#REF!</definedName>
    <definedName name="Поправочные_коэффициенты_по_письму_Госстроя_от_25.12.90___1___0_1" localSheetId="14">#REF!</definedName>
    <definedName name="Поправочные_коэффициенты_по_письму_Госстроя_от_25.12.90___1___0_1" localSheetId="13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 localSheetId="15">#REF!</definedName>
    <definedName name="Поправочные_коэффициенты_по_письму_Госстроя_от_25.12.90___1___1" localSheetId="7">#REF!</definedName>
    <definedName name="Поправочные_коэффициенты_по_письму_Госстроя_от_25.12.90___1___1" localSheetId="14">#REF!</definedName>
    <definedName name="Поправочные_коэффициенты_по_письму_Госстроя_от_25.12.90___1___1" localSheetId="13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 localSheetId="15">#REF!</definedName>
    <definedName name="Поправочные_коэффициенты_по_письму_Госстроя_от_25.12.90___1___1_1" localSheetId="7">#REF!</definedName>
    <definedName name="Поправочные_коэффициенты_по_письму_Госстроя_от_25.12.90___1___1_1" localSheetId="14">#REF!</definedName>
    <definedName name="Поправочные_коэффициенты_по_письму_Госстроя_от_25.12.90___1___1_1" localSheetId="13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12">#REF!</definedName>
    <definedName name="Поправочные_коэффициенты_по_письму_Госстроя_от_25.12.90___1___3" localSheetId="15">#REF!</definedName>
    <definedName name="Поправочные_коэффициенты_по_письму_Госстроя_от_25.12.90___1___3" localSheetId="7">#REF!</definedName>
    <definedName name="Поправочные_коэффициенты_по_письму_Госстроя_от_25.12.90___1___3" localSheetId="14">#REF!</definedName>
    <definedName name="Поправочные_коэффициенты_по_письму_Госстроя_от_25.12.90___1___3" localSheetId="13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 localSheetId="15">#REF!</definedName>
    <definedName name="Поправочные_коэффициенты_по_письму_Госстроя_от_25.12.90___1___3_1" localSheetId="7">#REF!</definedName>
    <definedName name="Поправочные_коэффициенты_по_письму_Госстроя_от_25.12.90___1___3_1" localSheetId="14">#REF!</definedName>
    <definedName name="Поправочные_коэффициенты_по_письму_Госстроя_от_25.12.90___1___3_1" localSheetId="13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 localSheetId="15">#REF!</definedName>
    <definedName name="Поправочные_коэффициенты_по_письму_Госстроя_от_25.12.90___1___5" localSheetId="7">#REF!</definedName>
    <definedName name="Поправочные_коэффициенты_по_письму_Госстроя_от_25.12.90___1___5" localSheetId="14">#REF!</definedName>
    <definedName name="Поправочные_коэффициенты_по_письму_Госстроя_от_25.12.90___1___5" localSheetId="13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 localSheetId="15">#REF!</definedName>
    <definedName name="Поправочные_коэффициенты_по_письму_Госстроя_от_25.12.90___1___5_1" localSheetId="7">#REF!</definedName>
    <definedName name="Поправочные_коэффициенты_по_письму_Госстроя_от_25.12.90___1___5_1" localSheetId="14">#REF!</definedName>
    <definedName name="Поправочные_коэффициенты_по_письму_Госстроя_от_25.12.90___1___5_1" localSheetId="13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 localSheetId="15">#REF!</definedName>
    <definedName name="Поправочные_коэффициенты_по_письму_Госстроя_от_25.12.90___1_1" localSheetId="7">#REF!</definedName>
    <definedName name="Поправочные_коэффициенты_по_письму_Госстроя_от_25.12.90___1_1" localSheetId="14">#REF!</definedName>
    <definedName name="Поправочные_коэффициенты_по_письму_Госстроя_от_25.12.90___1_1" localSheetId="13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 localSheetId="15">#REF!</definedName>
    <definedName name="Поправочные_коэффициенты_по_письму_Госстроя_от_25.12.90___1_1_1" localSheetId="7">#REF!</definedName>
    <definedName name="Поправочные_коэффициенты_по_письму_Госстроя_от_25.12.90___1_1_1" localSheetId="14">#REF!</definedName>
    <definedName name="Поправочные_коэффициенты_по_письму_Госстроя_от_25.12.90___1_1_1" localSheetId="13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 localSheetId="15">#REF!</definedName>
    <definedName name="Поправочные_коэффициенты_по_письму_Госстроя_от_25.12.90___1_1_1_1" localSheetId="7">#REF!</definedName>
    <definedName name="Поправочные_коэффициенты_по_письму_Госстроя_от_25.12.90___1_1_1_1" localSheetId="14">#REF!</definedName>
    <definedName name="Поправочные_коэффициенты_по_письму_Госстроя_от_25.12.90___1_1_1_1" localSheetId="13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 localSheetId="15">#REF!</definedName>
    <definedName name="Поправочные_коэффициенты_по_письму_Госстроя_от_25.12.90___1_5" localSheetId="7">#REF!</definedName>
    <definedName name="Поправочные_коэффициенты_по_письму_Госстроя_от_25.12.90___1_5" localSheetId="14">#REF!</definedName>
    <definedName name="Поправочные_коэффициенты_по_письму_Госстроя_от_25.12.90___1_5" localSheetId="1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 localSheetId="15">#REF!</definedName>
    <definedName name="Поправочные_коэффициенты_по_письму_Госстроя_от_25.12.90___1_5_1" localSheetId="7">#REF!</definedName>
    <definedName name="Поправочные_коэффициенты_по_письму_Госстроя_от_25.12.90___1_5_1" localSheetId="14">#REF!</definedName>
    <definedName name="Поправочные_коэффициенты_по_письму_Госстроя_от_25.12.90___1_5_1" localSheetId="13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12">#REF!</definedName>
    <definedName name="Поправочные_коэффициенты_по_письму_Госстроя_от_25.12.90___10" localSheetId="15">#REF!</definedName>
    <definedName name="Поправочные_коэффициенты_по_письму_Госстроя_от_25.12.90___10" localSheetId="7">#REF!</definedName>
    <definedName name="Поправочные_коэффициенты_по_письму_Госстроя_от_25.12.90___10" localSheetId="14">#REF!</definedName>
    <definedName name="Поправочные_коэффициенты_по_письму_Госстроя_от_25.12.90___10" localSheetId="13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12">#REF!</definedName>
    <definedName name="Поправочные_коэффициенты_по_письму_Госстроя_от_25.12.90___10___0___0" localSheetId="15">#REF!</definedName>
    <definedName name="Поправочные_коэффициенты_по_письму_Госстроя_от_25.12.90___10___0___0" localSheetId="7">#REF!</definedName>
    <definedName name="Поправочные_коэффициенты_по_письму_Госстроя_от_25.12.90___10___0___0" localSheetId="14">#REF!</definedName>
    <definedName name="Поправочные_коэффициенты_по_письму_Госстроя_от_25.12.90___10___0___0" localSheetId="13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15">#REF!</definedName>
    <definedName name="Поправочные_коэффициенты_по_письму_Госстроя_от_25.12.90___10___0___0___0" localSheetId="7">#REF!</definedName>
    <definedName name="Поправочные_коэффициенты_по_письму_Госстроя_от_25.12.90___10___0___0___0" localSheetId="14">#REF!</definedName>
    <definedName name="Поправочные_коэффициенты_по_письму_Госстроя_от_25.12.90___10___0___0___0" localSheetId="13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 localSheetId="15">#REF!</definedName>
    <definedName name="Поправочные_коэффициенты_по_письму_Госстроя_от_25.12.90___10___0___0___0_1" localSheetId="7">#REF!</definedName>
    <definedName name="Поправочные_коэффициенты_по_письму_Госстроя_от_25.12.90___10___0___0___0_1" localSheetId="14">#REF!</definedName>
    <definedName name="Поправочные_коэффициенты_по_письму_Госстроя_от_25.12.90___10___0___0___0_1" localSheetId="13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 localSheetId="15">#REF!</definedName>
    <definedName name="Поправочные_коэффициенты_по_письму_Госстроя_от_25.12.90___10___0___0_1" localSheetId="7">#REF!</definedName>
    <definedName name="Поправочные_коэффициенты_по_письму_Госстроя_от_25.12.90___10___0___0_1" localSheetId="14">#REF!</definedName>
    <definedName name="Поправочные_коэффициенты_по_письму_Госстроя_от_25.12.90___10___0___0_1" localSheetId="13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15">#REF!</definedName>
    <definedName name="Поправочные_коэффициенты_по_письму_Госстроя_от_25.12.90___10___0_1" localSheetId="7">#REF!</definedName>
    <definedName name="Поправочные_коэффициенты_по_письму_Госстроя_от_25.12.90___10___0_1" localSheetId="14">#REF!</definedName>
    <definedName name="Поправочные_коэффициенты_по_письму_Госстроя_от_25.12.90___10___0_1" localSheetId="13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12">#REF!</definedName>
    <definedName name="Поправочные_коэффициенты_по_письму_Госстроя_от_25.12.90___10___1" localSheetId="15">#REF!</definedName>
    <definedName name="Поправочные_коэффициенты_по_письму_Госстроя_от_25.12.90___10___1" localSheetId="7">#REF!</definedName>
    <definedName name="Поправочные_коэффициенты_по_письму_Госстроя_от_25.12.90___10___1" localSheetId="14">#REF!</definedName>
    <definedName name="Поправочные_коэффициенты_по_письму_Госстроя_от_25.12.90___10___1" localSheetId="13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12">#REF!</definedName>
    <definedName name="Поправочные_коэффициенты_по_письму_Госстроя_от_25.12.90___10___10" localSheetId="15">#REF!</definedName>
    <definedName name="Поправочные_коэффициенты_по_письму_Госстроя_от_25.12.90___10___10" localSheetId="7">#REF!</definedName>
    <definedName name="Поправочные_коэффициенты_по_письму_Госстроя_от_25.12.90___10___10" localSheetId="14">#REF!</definedName>
    <definedName name="Поправочные_коэффициенты_по_письму_Госстроя_от_25.12.90___10___10" localSheetId="13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12">#REF!</definedName>
    <definedName name="Поправочные_коэффициенты_по_письму_Госстроя_от_25.12.90___10___12" localSheetId="15">#REF!</definedName>
    <definedName name="Поправочные_коэффициенты_по_письму_Госстроя_от_25.12.90___10___12" localSheetId="7">#REF!</definedName>
    <definedName name="Поправочные_коэффициенты_по_письму_Госстроя_от_25.12.90___10___12" localSheetId="14">#REF!</definedName>
    <definedName name="Поправочные_коэффициенты_по_письму_Госстроя_от_25.12.90___10___12" localSheetId="13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15">#REF!</definedName>
    <definedName name="Поправочные_коэффициенты_по_письму_Госстроя_от_25.12.90___10___5" localSheetId="7">#REF!</definedName>
    <definedName name="Поправочные_коэффициенты_по_письму_Госстроя_от_25.12.90___10___5" localSheetId="14">#REF!</definedName>
    <definedName name="Поправочные_коэффициенты_по_письму_Госстроя_от_25.12.90___10___5" localSheetId="13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 localSheetId="15">#REF!</definedName>
    <definedName name="Поправочные_коэффициенты_по_письму_Госстроя_от_25.12.90___10___5_1" localSheetId="7">#REF!</definedName>
    <definedName name="Поправочные_коэффициенты_по_письму_Госстроя_от_25.12.90___10___5_1" localSheetId="14">#REF!</definedName>
    <definedName name="Поправочные_коэффициенты_по_письму_Госстроя_от_25.12.90___10___5_1" localSheetId="13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15">#REF!</definedName>
    <definedName name="Поправочные_коэффициенты_по_письму_Госстроя_от_25.12.90___10_3" localSheetId="7">#REF!</definedName>
    <definedName name="Поправочные_коэффициенты_по_письму_Госстроя_от_25.12.90___10_3" localSheetId="14">#REF!</definedName>
    <definedName name="Поправочные_коэффициенты_по_письму_Госстроя_от_25.12.90___10_3" localSheetId="13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 localSheetId="15">#REF!</definedName>
    <definedName name="Поправочные_коэффициенты_по_письму_Госстроя_от_25.12.90___10_3_1" localSheetId="7">#REF!</definedName>
    <definedName name="Поправочные_коэффициенты_по_письму_Госстроя_от_25.12.90___10_3_1" localSheetId="14">#REF!</definedName>
    <definedName name="Поправочные_коэффициенты_по_письму_Госстроя_от_25.12.90___10_3_1" localSheetId="13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 localSheetId="15">#REF!</definedName>
    <definedName name="Поправочные_коэффициенты_по_письму_Госстроя_от_25.12.90___10_5" localSheetId="7">#REF!</definedName>
    <definedName name="Поправочные_коэффициенты_по_письму_Госстроя_от_25.12.90___10_5" localSheetId="14">#REF!</definedName>
    <definedName name="Поправочные_коэффициенты_по_письму_Госстроя_от_25.12.90___10_5" localSheetId="13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 localSheetId="15">#REF!</definedName>
    <definedName name="Поправочные_коэффициенты_по_письму_Госстроя_от_25.12.90___10_5_1" localSheetId="7">#REF!</definedName>
    <definedName name="Поправочные_коэффициенты_по_письму_Госстроя_от_25.12.90___10_5_1" localSheetId="14">#REF!</definedName>
    <definedName name="Поправочные_коэффициенты_по_письму_Госстроя_от_25.12.90___10_5_1" localSheetId="13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12">#REF!</definedName>
    <definedName name="Поправочные_коэффициенты_по_письму_Госстроя_от_25.12.90___11" localSheetId="15">#REF!</definedName>
    <definedName name="Поправочные_коэффициенты_по_письму_Госстроя_от_25.12.90___11" localSheetId="7">#REF!</definedName>
    <definedName name="Поправочные_коэффициенты_по_письму_Госстроя_от_25.12.90___11" localSheetId="14">#REF!</definedName>
    <definedName name="Поправочные_коэффициенты_по_письму_Госстроя_от_25.12.90___11" localSheetId="13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12">#REF!</definedName>
    <definedName name="Поправочные_коэффициенты_по_письму_Госстроя_от_25.12.90___11___10" localSheetId="15">#REF!</definedName>
    <definedName name="Поправочные_коэффициенты_по_письму_Госстроя_от_25.12.90___11___10" localSheetId="7">#REF!</definedName>
    <definedName name="Поправочные_коэффициенты_по_письму_Госстроя_от_25.12.90___11___10" localSheetId="14">#REF!</definedName>
    <definedName name="Поправочные_коэффициенты_по_письму_Госстроя_от_25.12.90___11___10" localSheetId="13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12">#REF!</definedName>
    <definedName name="Поправочные_коэффициенты_по_письму_Госстроя_от_25.12.90___11___2" localSheetId="15">#REF!</definedName>
    <definedName name="Поправочные_коэффициенты_по_письму_Госстроя_от_25.12.90___11___2" localSheetId="7">#REF!</definedName>
    <definedName name="Поправочные_коэффициенты_по_письму_Госстроя_от_25.12.90___11___2" localSheetId="14">#REF!</definedName>
    <definedName name="Поправочные_коэффициенты_по_письму_Госстроя_от_25.12.90___11___2" localSheetId="13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12">#REF!</definedName>
    <definedName name="Поправочные_коэффициенты_по_письму_Госстроя_от_25.12.90___11___4" localSheetId="15">#REF!</definedName>
    <definedName name="Поправочные_коэффициенты_по_письму_Госстроя_от_25.12.90___11___4" localSheetId="7">#REF!</definedName>
    <definedName name="Поправочные_коэффициенты_по_письму_Госстроя_от_25.12.90___11___4" localSheetId="14">#REF!</definedName>
    <definedName name="Поправочные_коэффициенты_по_письму_Госстроя_от_25.12.90___11___4" localSheetId="13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12">#REF!</definedName>
    <definedName name="Поправочные_коэффициенты_по_письму_Госстроя_от_25.12.90___11___6" localSheetId="15">#REF!</definedName>
    <definedName name="Поправочные_коэффициенты_по_письму_Госстроя_от_25.12.90___11___6" localSheetId="7">#REF!</definedName>
    <definedName name="Поправочные_коэффициенты_по_письму_Госстроя_от_25.12.90___11___6" localSheetId="14">#REF!</definedName>
    <definedName name="Поправочные_коэффициенты_по_письму_Госстроя_от_25.12.90___11___6" localSheetId="13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12">#REF!</definedName>
    <definedName name="Поправочные_коэффициенты_по_письму_Госстроя_от_25.12.90___11___8" localSheetId="15">#REF!</definedName>
    <definedName name="Поправочные_коэффициенты_по_письму_Госстроя_от_25.12.90___11___8" localSheetId="7">#REF!</definedName>
    <definedName name="Поправочные_коэффициенты_по_письму_Госстроя_от_25.12.90___11___8" localSheetId="14">#REF!</definedName>
    <definedName name="Поправочные_коэффициенты_по_письму_Госстроя_от_25.12.90___11___8" localSheetId="13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 localSheetId="15">#REF!</definedName>
    <definedName name="Поправочные_коэффициенты_по_письму_Госстроя_от_25.12.90___11_1" localSheetId="7">#REF!</definedName>
    <definedName name="Поправочные_коэффициенты_по_письму_Госстроя_от_25.12.90___11_1" localSheetId="14">#REF!</definedName>
    <definedName name="Поправочные_коэффициенты_по_письму_Госстроя_от_25.12.90___11_1" localSheetId="13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12">#REF!</definedName>
    <definedName name="Поправочные_коэффициенты_по_письму_Госстроя_от_25.12.90___2" localSheetId="15">#REF!</definedName>
    <definedName name="Поправочные_коэффициенты_по_письму_Госстроя_от_25.12.90___2" localSheetId="7">#REF!</definedName>
    <definedName name="Поправочные_коэффициенты_по_письму_Госстроя_от_25.12.90___2" localSheetId="14">#REF!</definedName>
    <definedName name="Поправочные_коэффициенты_по_письму_Госстроя_от_25.12.90___2" localSheetId="13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12">#REF!</definedName>
    <definedName name="Поправочные_коэффициенты_по_письму_Госстроя_от_25.12.90___2___0" localSheetId="15">#REF!</definedName>
    <definedName name="Поправочные_коэффициенты_по_письму_Госстроя_от_25.12.90___2___0" localSheetId="7">#REF!</definedName>
    <definedName name="Поправочные_коэффициенты_по_письму_Госстроя_от_25.12.90___2___0" localSheetId="14">#REF!</definedName>
    <definedName name="Поправочные_коэффициенты_по_письму_Госстроя_от_25.12.90___2___0" localSheetId="13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12">#REF!</definedName>
    <definedName name="Поправочные_коэффициенты_по_письму_Госстроя_от_25.12.90___2___0___0" localSheetId="15">#REF!</definedName>
    <definedName name="Поправочные_коэффициенты_по_письму_Госстроя_от_25.12.90___2___0___0" localSheetId="7">#REF!</definedName>
    <definedName name="Поправочные_коэффициенты_по_письму_Госстроя_от_25.12.90___2___0___0" localSheetId="14">#REF!</definedName>
    <definedName name="Поправочные_коэффициенты_по_письму_Госстроя_от_25.12.90___2___0___0" localSheetId="13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12">#REF!</definedName>
    <definedName name="Поправочные_коэффициенты_по_письму_Госстроя_от_25.12.90___2___0___0___0" localSheetId="15">#REF!</definedName>
    <definedName name="Поправочные_коэффициенты_по_письму_Госстроя_от_25.12.90___2___0___0___0" localSheetId="7">#REF!</definedName>
    <definedName name="Поправочные_коэффициенты_по_письму_Госстроя_от_25.12.90___2___0___0___0" localSheetId="14">#REF!</definedName>
    <definedName name="Поправочные_коэффициенты_по_письму_Госстроя_от_25.12.90___2___0___0___0" localSheetId="13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15">#REF!</definedName>
    <definedName name="Поправочные_коэффициенты_по_письму_Госстроя_от_25.12.90___2___0___0___0___0" localSheetId="7">#REF!</definedName>
    <definedName name="Поправочные_коэффициенты_по_письму_Госстроя_от_25.12.90___2___0___0___0___0" localSheetId="14">#REF!</definedName>
    <definedName name="Поправочные_коэффициенты_по_письму_Госстроя_от_25.12.90___2___0___0___0___0" localSheetId="13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 localSheetId="15">#REF!</definedName>
    <definedName name="Поправочные_коэффициенты_по_письму_Госстроя_от_25.12.90___2___0___0___0___0_1" localSheetId="7">#REF!</definedName>
    <definedName name="Поправочные_коэффициенты_по_письму_Госстроя_от_25.12.90___2___0___0___0___0_1" localSheetId="14">#REF!</definedName>
    <definedName name="Поправочные_коэффициенты_по_письму_Госстроя_от_25.12.90___2___0___0___0___0_1" localSheetId="13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 localSheetId="15">#REF!</definedName>
    <definedName name="Поправочные_коэффициенты_по_письму_Госстроя_от_25.12.90___2___0___0___0_1" localSheetId="7">#REF!</definedName>
    <definedName name="Поправочные_коэффициенты_по_письму_Госстроя_от_25.12.90___2___0___0___0_1" localSheetId="14">#REF!</definedName>
    <definedName name="Поправочные_коэффициенты_по_письму_Госстроя_от_25.12.90___2___0___0___0_1" localSheetId="13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 localSheetId="15">#REF!</definedName>
    <definedName name="Поправочные_коэффициенты_по_письму_Госстроя_от_25.12.90___2___0___0___1" localSheetId="7">#REF!</definedName>
    <definedName name="Поправочные_коэффициенты_по_письму_Госстроя_от_25.12.90___2___0___0___1" localSheetId="14">#REF!</definedName>
    <definedName name="Поправочные_коэффициенты_по_письму_Госстроя_от_25.12.90___2___0___0___1" localSheetId="13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 localSheetId="15">#REF!</definedName>
    <definedName name="Поправочные_коэффициенты_по_письму_Госстроя_от_25.12.90___2___0___0___1_1" localSheetId="7">#REF!</definedName>
    <definedName name="Поправочные_коэффициенты_по_письму_Госстроя_от_25.12.90___2___0___0___1_1" localSheetId="14">#REF!</definedName>
    <definedName name="Поправочные_коэффициенты_по_письму_Госстроя_от_25.12.90___2___0___0___1_1" localSheetId="13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 localSheetId="15">#REF!</definedName>
    <definedName name="Поправочные_коэффициенты_по_письму_Госстроя_от_25.12.90___2___0___0___5" localSheetId="7">#REF!</definedName>
    <definedName name="Поправочные_коэффициенты_по_письму_Госстроя_от_25.12.90___2___0___0___5" localSheetId="14">#REF!</definedName>
    <definedName name="Поправочные_коэффициенты_по_письму_Госстроя_от_25.12.90___2___0___0___5" localSheetId="1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 localSheetId="15">#REF!</definedName>
    <definedName name="Поправочные_коэффициенты_по_письму_Госстроя_от_25.12.90___2___0___0___5_1" localSheetId="7">#REF!</definedName>
    <definedName name="Поправочные_коэффициенты_по_письму_Госстроя_от_25.12.90___2___0___0___5_1" localSheetId="14">#REF!</definedName>
    <definedName name="Поправочные_коэффициенты_по_письму_Госстроя_от_25.12.90___2___0___0___5_1" localSheetId="13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 localSheetId="15">#REF!</definedName>
    <definedName name="Поправочные_коэффициенты_по_письму_Госстроя_от_25.12.90___2___0___0_1" localSheetId="7">#REF!</definedName>
    <definedName name="Поправочные_коэффициенты_по_письму_Госстроя_от_25.12.90___2___0___0_1" localSheetId="14">#REF!</definedName>
    <definedName name="Поправочные_коэффициенты_по_письму_Госстроя_от_25.12.90___2___0___0_1" localSheetId="13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 localSheetId="15">#REF!</definedName>
    <definedName name="Поправочные_коэффициенты_по_письму_Госстроя_от_25.12.90___2___0___0_1_1" localSheetId="7">#REF!</definedName>
    <definedName name="Поправочные_коэффициенты_по_письму_Госстроя_от_25.12.90___2___0___0_1_1" localSheetId="14">#REF!</definedName>
    <definedName name="Поправочные_коэффициенты_по_письму_Госстроя_от_25.12.90___2___0___0_1_1" localSheetId="13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 localSheetId="15">#REF!</definedName>
    <definedName name="Поправочные_коэффициенты_по_письму_Госстроя_от_25.12.90___2___0___0_1_1_1" localSheetId="7">#REF!</definedName>
    <definedName name="Поправочные_коэффициенты_по_письму_Госстроя_от_25.12.90___2___0___0_1_1_1" localSheetId="14">#REF!</definedName>
    <definedName name="Поправочные_коэффициенты_по_письму_Госстроя_от_25.12.90___2___0___0_1_1_1" localSheetId="13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 localSheetId="15">#REF!</definedName>
    <definedName name="Поправочные_коэффициенты_по_письму_Госстроя_от_25.12.90___2___0___0_5" localSheetId="7">#REF!</definedName>
    <definedName name="Поправочные_коэффициенты_по_письму_Госстроя_от_25.12.90___2___0___0_5" localSheetId="14">#REF!</definedName>
    <definedName name="Поправочные_коэффициенты_по_письму_Госстроя_от_25.12.90___2___0___0_5" localSheetId="1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 localSheetId="15">#REF!</definedName>
    <definedName name="Поправочные_коэффициенты_по_письму_Госстроя_от_25.12.90___2___0___0_5_1" localSheetId="7">#REF!</definedName>
    <definedName name="Поправочные_коэффициенты_по_письму_Госстроя_от_25.12.90___2___0___0_5_1" localSheetId="14">#REF!</definedName>
    <definedName name="Поправочные_коэффициенты_по_письму_Госстроя_от_25.12.90___2___0___0_5_1" localSheetId="13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 localSheetId="15">#REF!</definedName>
    <definedName name="Поправочные_коэффициенты_по_письму_Госстроя_от_25.12.90___2___0___1" localSheetId="7">#REF!</definedName>
    <definedName name="Поправочные_коэффициенты_по_письму_Госстроя_от_25.12.90___2___0___1" localSheetId="14">#REF!</definedName>
    <definedName name="Поправочные_коэффициенты_по_письму_Госстроя_от_25.12.90___2___0___1" localSheetId="13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 localSheetId="15">#REF!</definedName>
    <definedName name="Поправочные_коэффициенты_по_письму_Госстроя_от_25.12.90___2___0___1_1" localSheetId="7">#REF!</definedName>
    <definedName name="Поправочные_коэффициенты_по_письму_Госстроя_от_25.12.90___2___0___1_1" localSheetId="14">#REF!</definedName>
    <definedName name="Поправочные_коэффициенты_по_письму_Госстроя_от_25.12.90___2___0___1_1" localSheetId="13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 localSheetId="15">#REF!</definedName>
    <definedName name="Поправочные_коэффициенты_по_письму_Госстроя_от_25.12.90___2___0___5" localSheetId="7">#REF!</definedName>
    <definedName name="Поправочные_коэффициенты_по_письму_Госстроя_от_25.12.90___2___0___5" localSheetId="14">#REF!</definedName>
    <definedName name="Поправочные_коэффициенты_по_письму_Госстроя_от_25.12.90___2___0___5" localSheetId="1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 localSheetId="15">#REF!</definedName>
    <definedName name="Поправочные_коэффициенты_по_письму_Госстроя_от_25.12.90___2___0___5_1" localSheetId="7">#REF!</definedName>
    <definedName name="Поправочные_коэффициенты_по_письму_Госстроя_от_25.12.90___2___0___5_1" localSheetId="14">#REF!</definedName>
    <definedName name="Поправочные_коэффициенты_по_письму_Госстроя_от_25.12.90___2___0___5_1" localSheetId="13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 localSheetId="15">#REF!</definedName>
    <definedName name="Поправочные_коэффициенты_по_письму_Госстроя_от_25.12.90___2___0_1" localSheetId="7">#REF!</definedName>
    <definedName name="Поправочные_коэффициенты_по_письму_Госстроя_от_25.12.90___2___0_1" localSheetId="14">#REF!</definedName>
    <definedName name="Поправочные_коэффициенты_по_письму_Госстроя_от_25.12.90___2___0_1" localSheetId="13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 localSheetId="15">#REF!</definedName>
    <definedName name="Поправочные_коэффициенты_по_письму_Госстроя_от_25.12.90___2___0_1_1" localSheetId="7">#REF!</definedName>
    <definedName name="Поправочные_коэффициенты_по_письму_Госстроя_от_25.12.90___2___0_1_1" localSheetId="14">#REF!</definedName>
    <definedName name="Поправочные_коэффициенты_по_письму_Госстроя_от_25.12.90___2___0_1_1" localSheetId="13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 localSheetId="15">#REF!</definedName>
    <definedName name="Поправочные_коэффициенты_по_письму_Госстроя_от_25.12.90___2___0_1_1_1" localSheetId="7">#REF!</definedName>
    <definedName name="Поправочные_коэффициенты_по_письму_Госстроя_от_25.12.90___2___0_1_1_1" localSheetId="14">#REF!</definedName>
    <definedName name="Поправочные_коэффициенты_по_письму_Госстроя_от_25.12.90___2___0_1_1_1" localSheetId="13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 localSheetId="15">#REF!</definedName>
    <definedName name="Поправочные_коэффициенты_по_письму_Госстроя_от_25.12.90___2___0_3" localSheetId="7">#REF!</definedName>
    <definedName name="Поправочные_коэффициенты_по_письму_Госстроя_от_25.12.90___2___0_3" localSheetId="14">#REF!</definedName>
    <definedName name="Поправочные_коэффициенты_по_письму_Госстроя_от_25.12.90___2___0_3" localSheetId="13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 localSheetId="15">#REF!</definedName>
    <definedName name="Поправочные_коэффициенты_по_письму_Госстроя_от_25.12.90___2___0_3_1" localSheetId="7">#REF!</definedName>
    <definedName name="Поправочные_коэффициенты_по_письму_Госстроя_от_25.12.90___2___0_3_1" localSheetId="14">#REF!</definedName>
    <definedName name="Поправочные_коэффициенты_по_письму_Госстроя_от_25.12.90___2___0_3_1" localSheetId="13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 localSheetId="15">#REF!</definedName>
    <definedName name="Поправочные_коэффициенты_по_письму_Госстроя_от_25.12.90___2___0_5" localSheetId="7">#REF!</definedName>
    <definedName name="Поправочные_коэффициенты_по_письму_Госстроя_от_25.12.90___2___0_5" localSheetId="14">#REF!</definedName>
    <definedName name="Поправочные_коэффициенты_по_письму_Госстроя_от_25.12.90___2___0_5" localSheetId="1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 localSheetId="15">#REF!</definedName>
    <definedName name="Поправочные_коэффициенты_по_письму_Госстроя_от_25.12.90___2___0_5_1" localSheetId="7">#REF!</definedName>
    <definedName name="Поправочные_коэффициенты_по_письму_Госстроя_от_25.12.90___2___0_5_1" localSheetId="14">#REF!</definedName>
    <definedName name="Поправочные_коэффициенты_по_письму_Госстроя_от_25.12.90___2___0_5_1" localSheetId="13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12">#REF!</definedName>
    <definedName name="Поправочные_коэффициенты_по_письму_Госстроя_от_25.12.90___2___1" localSheetId="15">#REF!</definedName>
    <definedName name="Поправочные_коэффициенты_по_письму_Госстроя_от_25.12.90___2___1" localSheetId="7">#REF!</definedName>
    <definedName name="Поправочные_коэффициенты_по_письму_Госстроя_от_25.12.90___2___1" localSheetId="14">#REF!</definedName>
    <definedName name="Поправочные_коэффициенты_по_письму_Госстроя_от_25.12.90___2___1" localSheetId="13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 localSheetId="15">#REF!</definedName>
    <definedName name="Поправочные_коэффициенты_по_письму_Госстроя_от_25.12.90___2___1_1" localSheetId="7">#REF!</definedName>
    <definedName name="Поправочные_коэффициенты_по_письму_Госстроя_от_25.12.90___2___1_1" localSheetId="14">#REF!</definedName>
    <definedName name="Поправочные_коэффициенты_по_письму_Госстроя_от_25.12.90___2___1_1" localSheetId="13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12">#REF!</definedName>
    <definedName name="Поправочные_коэффициенты_по_письму_Госстроя_от_25.12.90___2___10" localSheetId="15">#REF!</definedName>
    <definedName name="Поправочные_коэффициенты_по_письму_Госстроя_от_25.12.90___2___10" localSheetId="7">#REF!</definedName>
    <definedName name="Поправочные_коэффициенты_по_письму_Госстроя_от_25.12.90___2___10" localSheetId="14">#REF!</definedName>
    <definedName name="Поправочные_коэффициенты_по_письму_Госстроя_от_25.12.90___2___10" localSheetId="13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 localSheetId="15">#REF!</definedName>
    <definedName name="Поправочные_коэффициенты_по_письму_Госстроя_от_25.12.90___2___10_1" localSheetId="7">#REF!</definedName>
    <definedName name="Поправочные_коэффициенты_по_письму_Госстроя_от_25.12.90___2___10_1" localSheetId="14">#REF!</definedName>
    <definedName name="Поправочные_коэффициенты_по_письму_Госстроя_от_25.12.90___2___10_1" localSheetId="13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12">#REF!</definedName>
    <definedName name="Поправочные_коэффициенты_по_письму_Госстроя_от_25.12.90___2___12" localSheetId="15">#REF!</definedName>
    <definedName name="Поправочные_коэффициенты_по_письму_Госстроя_от_25.12.90___2___12" localSheetId="7">#REF!</definedName>
    <definedName name="Поправочные_коэффициенты_по_письму_Госстроя_от_25.12.90___2___12" localSheetId="14">#REF!</definedName>
    <definedName name="Поправочные_коэффициенты_по_письму_Госстроя_от_25.12.90___2___12" localSheetId="13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12">#REF!</definedName>
    <definedName name="Поправочные_коэффициенты_по_письму_Госстроя_от_25.12.90___2___2" localSheetId="15">#REF!</definedName>
    <definedName name="Поправочные_коэффициенты_по_письму_Госстроя_от_25.12.90___2___2" localSheetId="7">#REF!</definedName>
    <definedName name="Поправочные_коэффициенты_по_письму_Госстроя_от_25.12.90___2___2" localSheetId="14">#REF!</definedName>
    <definedName name="Поправочные_коэффициенты_по_письму_Госстроя_от_25.12.90___2___2" localSheetId="13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 localSheetId="15">#REF!</definedName>
    <definedName name="Поправочные_коэффициенты_по_письму_Госстроя_от_25.12.90___2___2_1" localSheetId="7">#REF!</definedName>
    <definedName name="Поправочные_коэффициенты_по_письму_Госстроя_от_25.12.90___2___2_1" localSheetId="14">#REF!</definedName>
    <definedName name="Поправочные_коэффициенты_по_письму_Госстроя_от_25.12.90___2___2_1" localSheetId="13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12">#REF!</definedName>
    <definedName name="Поправочные_коэффициенты_по_письму_Госстроя_от_25.12.90___2___3" localSheetId="15">#REF!</definedName>
    <definedName name="Поправочные_коэффициенты_по_письму_Госстроя_от_25.12.90___2___3" localSheetId="7">#REF!</definedName>
    <definedName name="Поправочные_коэффициенты_по_письму_Госстроя_от_25.12.90___2___3" localSheetId="14">#REF!</definedName>
    <definedName name="Поправочные_коэффициенты_по_письму_Госстроя_от_25.12.90___2___3" localSheetId="13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 localSheetId="15">#REF!</definedName>
    <definedName name="Поправочные_коэффициенты_по_письму_Госстроя_от_25.12.90___2___3_1" localSheetId="7">#REF!</definedName>
    <definedName name="Поправочные_коэффициенты_по_письму_Госстроя_от_25.12.90___2___3_1" localSheetId="14">#REF!</definedName>
    <definedName name="Поправочные_коэффициенты_по_письму_Госстроя_от_25.12.90___2___3_1" localSheetId="13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12">#REF!</definedName>
    <definedName name="Поправочные_коэффициенты_по_письму_Госстроя_от_25.12.90___2___4" localSheetId="15">#REF!</definedName>
    <definedName name="Поправочные_коэффициенты_по_письму_Госстроя_от_25.12.90___2___4" localSheetId="7">#REF!</definedName>
    <definedName name="Поправочные_коэффициенты_по_письму_Госстроя_от_25.12.90___2___4" localSheetId="14">#REF!</definedName>
    <definedName name="Поправочные_коэффициенты_по_письму_Госстроя_от_25.12.90___2___4" localSheetId="1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15">#REF!</definedName>
    <definedName name="Поправочные_коэффициенты_по_письму_Госстроя_от_25.12.90___2___4___0" localSheetId="7">#REF!</definedName>
    <definedName name="Поправочные_коэффициенты_по_письму_Госстроя_от_25.12.90___2___4___0" localSheetId="14">#REF!</definedName>
    <definedName name="Поправочные_коэффициенты_по_письму_Госстроя_от_25.12.90___2___4___0" localSheetId="13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 localSheetId="15">#REF!</definedName>
    <definedName name="Поправочные_коэффициенты_по_письму_Госстроя_от_25.12.90___2___4___0_1" localSheetId="7">#REF!</definedName>
    <definedName name="Поправочные_коэффициенты_по_письму_Госстроя_от_25.12.90___2___4___0_1" localSheetId="14">#REF!</definedName>
    <definedName name="Поправочные_коэффициенты_по_письму_Госстроя_от_25.12.90___2___4___0_1" localSheetId="13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 localSheetId="15">#REF!</definedName>
    <definedName name="Поправочные_коэффициенты_по_письму_Госстроя_от_25.12.90___2___4___5" localSheetId="7">#REF!</definedName>
    <definedName name="Поправочные_коэффициенты_по_письму_Госстроя_от_25.12.90___2___4___5" localSheetId="14">#REF!</definedName>
    <definedName name="Поправочные_коэффициенты_по_письму_Госстроя_от_25.12.90___2___4___5" localSheetId="13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 localSheetId="15">#REF!</definedName>
    <definedName name="Поправочные_коэффициенты_по_письму_Госстроя_от_25.12.90___2___4___5_1" localSheetId="7">#REF!</definedName>
    <definedName name="Поправочные_коэффициенты_по_письму_Госстроя_от_25.12.90___2___4___5_1" localSheetId="14">#REF!</definedName>
    <definedName name="Поправочные_коэффициенты_по_письму_Госстроя_от_25.12.90___2___4___5_1" localSheetId="13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 localSheetId="15">#REF!</definedName>
    <definedName name="Поправочные_коэффициенты_по_письму_Госстроя_от_25.12.90___2___4_1" localSheetId="7">#REF!</definedName>
    <definedName name="Поправочные_коэффициенты_по_письму_Госстроя_от_25.12.90___2___4_1" localSheetId="14">#REF!</definedName>
    <definedName name="Поправочные_коэффициенты_по_письму_Госстроя_от_25.12.90___2___4_1" localSheetId="13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 localSheetId="15">#REF!</definedName>
    <definedName name="Поправочные_коэффициенты_по_письму_Госстроя_от_25.12.90___2___4_1_1" localSheetId="7">#REF!</definedName>
    <definedName name="Поправочные_коэффициенты_по_письму_Госстроя_от_25.12.90___2___4_1_1" localSheetId="14">#REF!</definedName>
    <definedName name="Поправочные_коэффициенты_по_письму_Госстроя_от_25.12.90___2___4_1_1" localSheetId="13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 localSheetId="15">#REF!</definedName>
    <definedName name="Поправочные_коэффициенты_по_письму_Госстроя_от_25.12.90___2___4_1_1_1" localSheetId="7">#REF!</definedName>
    <definedName name="Поправочные_коэффициенты_по_письму_Госстроя_от_25.12.90___2___4_1_1_1" localSheetId="14">#REF!</definedName>
    <definedName name="Поправочные_коэффициенты_по_письму_Госстроя_от_25.12.90___2___4_1_1_1" localSheetId="13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 localSheetId="15">#REF!</definedName>
    <definedName name="Поправочные_коэффициенты_по_письму_Госстроя_от_25.12.90___2___4_3" localSheetId="7">#REF!</definedName>
    <definedName name="Поправочные_коэффициенты_по_письму_Госстроя_от_25.12.90___2___4_3" localSheetId="14">#REF!</definedName>
    <definedName name="Поправочные_коэффициенты_по_письму_Госстроя_от_25.12.90___2___4_3" localSheetId="13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 localSheetId="15">#REF!</definedName>
    <definedName name="Поправочные_коэффициенты_по_письму_Госстроя_от_25.12.90___2___4_3_1" localSheetId="7">#REF!</definedName>
    <definedName name="Поправочные_коэффициенты_по_письму_Госстроя_от_25.12.90___2___4_3_1" localSheetId="14">#REF!</definedName>
    <definedName name="Поправочные_коэффициенты_по_письму_Госстроя_от_25.12.90___2___4_3_1" localSheetId="13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 localSheetId="15">#REF!</definedName>
    <definedName name="Поправочные_коэффициенты_по_письму_Госстроя_от_25.12.90___2___4_5" localSheetId="7">#REF!</definedName>
    <definedName name="Поправочные_коэффициенты_по_письму_Госстроя_от_25.12.90___2___4_5" localSheetId="14">#REF!</definedName>
    <definedName name="Поправочные_коэффициенты_по_письму_Госстроя_от_25.12.90___2___4_5" localSheetId="1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 localSheetId="15">#REF!</definedName>
    <definedName name="Поправочные_коэффициенты_по_письму_Госстроя_от_25.12.90___2___4_5_1" localSheetId="7">#REF!</definedName>
    <definedName name="Поправочные_коэффициенты_по_письму_Госстроя_от_25.12.90___2___4_5_1" localSheetId="14">#REF!</definedName>
    <definedName name="Поправочные_коэффициенты_по_письму_Госстроя_от_25.12.90___2___4_5_1" localSheetId="13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 localSheetId="15">#REF!</definedName>
    <definedName name="Поправочные_коэффициенты_по_письму_Госстроя_от_25.12.90___2___5" localSheetId="7">#REF!</definedName>
    <definedName name="Поправочные_коэффициенты_по_письму_Госстроя_от_25.12.90___2___5" localSheetId="14">#REF!</definedName>
    <definedName name="Поправочные_коэффициенты_по_письму_Госстроя_от_25.12.90___2___5" localSheetId="13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 localSheetId="15">#REF!</definedName>
    <definedName name="Поправочные_коэффициенты_по_письму_Госстроя_от_25.12.90___2___5_1" localSheetId="7">#REF!</definedName>
    <definedName name="Поправочные_коэффициенты_по_письму_Госстроя_от_25.12.90___2___5_1" localSheetId="14">#REF!</definedName>
    <definedName name="Поправочные_коэффициенты_по_письму_Госстроя_от_25.12.90___2___5_1" localSheetId="13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12">#REF!</definedName>
    <definedName name="Поправочные_коэффициенты_по_письму_Госстроя_от_25.12.90___2___6" localSheetId="15">#REF!</definedName>
    <definedName name="Поправочные_коэффициенты_по_письму_Госстроя_от_25.12.90___2___6" localSheetId="7">#REF!</definedName>
    <definedName name="Поправочные_коэффициенты_по_письму_Госстроя_от_25.12.90___2___6" localSheetId="14">#REF!</definedName>
    <definedName name="Поправочные_коэффициенты_по_письму_Госстроя_от_25.12.90___2___6" localSheetId="13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 localSheetId="15">#REF!</definedName>
    <definedName name="Поправочные_коэффициенты_по_письму_Госстроя_от_25.12.90___2___6_1" localSheetId="7">#REF!</definedName>
    <definedName name="Поправочные_коэффициенты_по_письму_Госстроя_от_25.12.90___2___6_1" localSheetId="14">#REF!</definedName>
    <definedName name="Поправочные_коэффициенты_по_письму_Госстроя_от_25.12.90___2___6_1" localSheetId="13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12">#REF!</definedName>
    <definedName name="Поправочные_коэффициенты_по_письму_Госстроя_от_25.12.90___2___8" localSheetId="15">#REF!</definedName>
    <definedName name="Поправочные_коэффициенты_по_письму_Госстроя_от_25.12.90___2___8" localSheetId="7">#REF!</definedName>
    <definedName name="Поправочные_коэффициенты_по_письму_Госстроя_от_25.12.90___2___8" localSheetId="14">#REF!</definedName>
    <definedName name="Поправочные_коэффициенты_по_письму_Госстроя_от_25.12.90___2___8" localSheetId="13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 localSheetId="15">#REF!</definedName>
    <definedName name="Поправочные_коэффициенты_по_письму_Госстроя_от_25.12.90___2___8_1" localSheetId="7">#REF!</definedName>
    <definedName name="Поправочные_коэффициенты_по_письму_Госстроя_от_25.12.90___2___8_1" localSheetId="14">#REF!</definedName>
    <definedName name="Поправочные_коэффициенты_по_письму_Госстроя_от_25.12.90___2___8_1" localSheetId="13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 localSheetId="15">#REF!</definedName>
    <definedName name="Поправочные_коэффициенты_по_письму_Госстроя_от_25.12.90___2_1" localSheetId="7">#REF!</definedName>
    <definedName name="Поправочные_коэффициенты_по_письму_Госстроя_от_25.12.90___2_1" localSheetId="14">#REF!</definedName>
    <definedName name="Поправочные_коэффициенты_по_письму_Госстроя_от_25.12.90___2_1" localSheetId="13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 localSheetId="15">#REF!</definedName>
    <definedName name="Поправочные_коэффициенты_по_письму_Госстроя_от_25.12.90___2_1_1" localSheetId="7">#REF!</definedName>
    <definedName name="Поправочные_коэффициенты_по_письму_Госстроя_от_25.12.90___2_1_1" localSheetId="14">#REF!</definedName>
    <definedName name="Поправочные_коэффициенты_по_письму_Госстроя_от_25.12.90___2_1_1" localSheetId="13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 localSheetId="15">#REF!</definedName>
    <definedName name="Поправочные_коэффициенты_по_письму_Госстроя_от_25.12.90___2_1_1_1" localSheetId="7">#REF!</definedName>
    <definedName name="Поправочные_коэффициенты_по_письму_Госстроя_от_25.12.90___2_1_1_1" localSheetId="14">#REF!</definedName>
    <definedName name="Поправочные_коэффициенты_по_письму_Госстроя_от_25.12.90___2_1_1_1" localSheetId="13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 localSheetId="15">#REF!</definedName>
    <definedName name="Поправочные_коэффициенты_по_письму_Госстроя_от_25.12.90___2_3" localSheetId="7">#REF!</definedName>
    <definedName name="Поправочные_коэффициенты_по_письму_Госстроя_от_25.12.90___2_3" localSheetId="14">#REF!</definedName>
    <definedName name="Поправочные_коэффициенты_по_письму_Госстроя_от_25.12.90___2_3" localSheetId="13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 localSheetId="15">#REF!</definedName>
    <definedName name="Поправочные_коэффициенты_по_письму_Госстроя_от_25.12.90___2_3_1" localSheetId="7">#REF!</definedName>
    <definedName name="Поправочные_коэффициенты_по_письму_Госстроя_от_25.12.90___2_3_1" localSheetId="14">#REF!</definedName>
    <definedName name="Поправочные_коэффициенты_по_письму_Госстроя_от_25.12.90___2_3_1" localSheetId="13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 localSheetId="15">#REF!</definedName>
    <definedName name="Поправочные_коэффициенты_по_письму_Госстроя_от_25.12.90___2_5" localSheetId="7">#REF!</definedName>
    <definedName name="Поправочные_коэффициенты_по_письму_Госстроя_от_25.12.90___2_5" localSheetId="14">#REF!</definedName>
    <definedName name="Поправочные_коэффициенты_по_письму_Госстроя_от_25.12.90___2_5" localSheetId="13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 localSheetId="15">#REF!</definedName>
    <definedName name="Поправочные_коэффициенты_по_письму_Госстроя_от_25.12.90___2_5_1" localSheetId="7">#REF!</definedName>
    <definedName name="Поправочные_коэффициенты_по_письму_Госстроя_от_25.12.90___2_5_1" localSheetId="14">#REF!</definedName>
    <definedName name="Поправочные_коэффициенты_по_письму_Госстроя_от_25.12.90___2_5_1" localSheetId="13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12">#REF!</definedName>
    <definedName name="Поправочные_коэффициенты_по_письму_Госстроя_от_25.12.90___3" localSheetId="15">#REF!</definedName>
    <definedName name="Поправочные_коэффициенты_по_письму_Госстроя_от_25.12.90___3" localSheetId="7">#REF!</definedName>
    <definedName name="Поправочные_коэффициенты_по_письму_Госстроя_от_25.12.90___3" localSheetId="14">#REF!</definedName>
    <definedName name="Поправочные_коэффициенты_по_письму_Госстроя_от_25.12.90___3" localSheetId="13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12">#REF!</definedName>
    <definedName name="Поправочные_коэффициенты_по_письму_Госстроя_от_25.12.90___3___0" localSheetId="15">#REF!</definedName>
    <definedName name="Поправочные_коэффициенты_по_письму_Госстроя_от_25.12.90___3___0" localSheetId="7">#REF!</definedName>
    <definedName name="Поправочные_коэффициенты_по_письму_Госстроя_от_25.12.90___3___0" localSheetId="14">#REF!</definedName>
    <definedName name="Поправочные_коэффициенты_по_письму_Госстроя_от_25.12.90___3___0" localSheetId="1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 localSheetId="15">#REF!</definedName>
    <definedName name="Поправочные_коэффициенты_по_письму_Госстроя_от_25.12.90___3___0___0___0" localSheetId="7">#REF!</definedName>
    <definedName name="Поправочные_коэффициенты_по_письму_Госстроя_от_25.12.90___3___0___0___0" localSheetId="14">#REF!</definedName>
    <definedName name="Поправочные_коэффициенты_по_письму_Госстроя_от_25.12.90___3___0___0___0" localSheetId="13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 localSheetId="15">#REF!</definedName>
    <definedName name="Поправочные_коэффициенты_по_письму_Госстроя_от_25.12.90___3___0___0___0_1" localSheetId="7">#REF!</definedName>
    <definedName name="Поправочные_коэффициенты_по_письму_Госстроя_от_25.12.90___3___0___0___0_1" localSheetId="14">#REF!</definedName>
    <definedName name="Поправочные_коэффициенты_по_письму_Госстроя_от_25.12.90___3___0___0___0_1" localSheetId="13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 localSheetId="15">#REF!</definedName>
    <definedName name="Поправочные_коэффициенты_по_письму_Госстроя_от_25.12.90___3___0___0___1" localSheetId="7">#REF!</definedName>
    <definedName name="Поправочные_коэффициенты_по_письму_Госстроя_от_25.12.90___3___0___0___1" localSheetId="14">#REF!</definedName>
    <definedName name="Поправочные_коэффициенты_по_письму_Госстроя_от_25.12.90___3___0___0___1" localSheetId="13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 localSheetId="15">#REF!</definedName>
    <definedName name="Поправочные_коэффициенты_по_письму_Госстроя_от_25.12.90___3___0___0___1_1" localSheetId="7">#REF!</definedName>
    <definedName name="Поправочные_коэффициенты_по_письму_Госстроя_от_25.12.90___3___0___0___1_1" localSheetId="14">#REF!</definedName>
    <definedName name="Поправочные_коэффициенты_по_письму_Госстроя_от_25.12.90___3___0___0___1_1" localSheetId="13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15">#REF!</definedName>
    <definedName name="Поправочные_коэффициенты_по_письму_Госстроя_от_25.12.90___3___0___0_1" localSheetId="7">#REF!</definedName>
    <definedName name="Поправочные_коэффициенты_по_письму_Госстроя_от_25.12.90___3___0___0_1" localSheetId="14">#REF!</definedName>
    <definedName name="Поправочные_коэффициенты_по_письму_Госстроя_от_25.12.90___3___0___0_1" localSheetId="13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 localSheetId="15">#REF!</definedName>
    <definedName name="Поправочные_коэффициенты_по_письму_Госстроя_от_25.12.90___3___0___0_1_1" localSheetId="7">#REF!</definedName>
    <definedName name="Поправочные_коэффициенты_по_письму_Госстроя_от_25.12.90___3___0___0_1_1" localSheetId="14">#REF!</definedName>
    <definedName name="Поправочные_коэффициенты_по_письму_Госстроя_от_25.12.90___3___0___0_1_1" localSheetId="13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 localSheetId="15">#REF!</definedName>
    <definedName name="Поправочные_коэффициенты_по_письму_Госстроя_от_25.12.90___3___0___0_1_1_1" localSheetId="7">#REF!</definedName>
    <definedName name="Поправочные_коэффициенты_по_письму_Госстроя_от_25.12.90___3___0___0_1_1_1" localSheetId="14">#REF!</definedName>
    <definedName name="Поправочные_коэффициенты_по_письму_Госстроя_от_25.12.90___3___0___0_1_1_1" localSheetId="13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15">#REF!</definedName>
    <definedName name="Поправочные_коэффициенты_по_письму_Госстроя_от_25.12.90___3___0___1" localSheetId="7">#REF!</definedName>
    <definedName name="Поправочные_коэффициенты_по_письму_Госстроя_от_25.12.90___3___0___1" localSheetId="14">#REF!</definedName>
    <definedName name="Поправочные_коэффициенты_по_письму_Госстроя_от_25.12.90___3___0___1" localSheetId="13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 localSheetId="15">#REF!</definedName>
    <definedName name="Поправочные_коэффициенты_по_письму_Госстроя_от_25.12.90___3___0___1_1" localSheetId="7">#REF!</definedName>
    <definedName name="Поправочные_коэффициенты_по_письму_Госстроя_от_25.12.90___3___0___1_1" localSheetId="14">#REF!</definedName>
    <definedName name="Поправочные_коэффициенты_по_письму_Госстроя_от_25.12.90___3___0___1_1" localSheetId="13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12">#REF!</definedName>
    <definedName name="Поправочные_коэффициенты_по_письму_Госстроя_от_25.12.90___3___0___2" localSheetId="15">#REF!</definedName>
    <definedName name="Поправочные_коэффициенты_по_письму_Госстроя_от_25.12.90___3___0___2" localSheetId="7">#REF!</definedName>
    <definedName name="Поправочные_коэффициенты_по_письму_Госстроя_от_25.12.90___3___0___2" localSheetId="14">#REF!</definedName>
    <definedName name="Поправочные_коэффициенты_по_письму_Госстроя_от_25.12.90___3___0___2" localSheetId="13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 localSheetId="15">#REF!</definedName>
    <definedName name="Поправочные_коэффициенты_по_письму_Госстроя_от_25.12.90___3___0___2_1" localSheetId="7">#REF!</definedName>
    <definedName name="Поправочные_коэффициенты_по_письму_Госстроя_от_25.12.90___3___0___2_1" localSheetId="14">#REF!</definedName>
    <definedName name="Поправочные_коэффициенты_по_письму_Госстроя_от_25.12.90___3___0___2_1" localSheetId="13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 localSheetId="15">#REF!</definedName>
    <definedName name="Поправочные_коэффициенты_по_письму_Госстроя_от_25.12.90___3___0___5" localSheetId="7">#REF!</definedName>
    <definedName name="Поправочные_коэффициенты_по_письму_Госстроя_от_25.12.90___3___0___5" localSheetId="14">#REF!</definedName>
    <definedName name="Поправочные_коэффициенты_по_письму_Госстроя_от_25.12.90___3___0___5" localSheetId="13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 localSheetId="15">#REF!</definedName>
    <definedName name="Поправочные_коэффициенты_по_письму_Госстроя_от_25.12.90___3___0___5_1" localSheetId="7">#REF!</definedName>
    <definedName name="Поправочные_коэффициенты_по_письму_Госстроя_от_25.12.90___3___0___5_1" localSheetId="14">#REF!</definedName>
    <definedName name="Поправочные_коэффициенты_по_письму_Госстроя_от_25.12.90___3___0___5_1" localSheetId="13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 localSheetId="15">#REF!</definedName>
    <definedName name="Поправочные_коэффициенты_по_письму_Госстроя_от_25.12.90___3___0_1" localSheetId="7">#REF!</definedName>
    <definedName name="Поправочные_коэффициенты_по_письму_Госстроя_от_25.12.90___3___0_1" localSheetId="14">#REF!</definedName>
    <definedName name="Поправочные_коэффициенты_по_письму_Госстроя_от_25.12.90___3___0_1" localSheetId="13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 localSheetId="15">#REF!</definedName>
    <definedName name="Поправочные_коэффициенты_по_письму_Госстроя_от_25.12.90___3___0_1_1" localSheetId="7">#REF!</definedName>
    <definedName name="Поправочные_коэффициенты_по_письму_Госстроя_от_25.12.90___3___0_1_1" localSheetId="14">#REF!</definedName>
    <definedName name="Поправочные_коэффициенты_по_письму_Госстроя_от_25.12.90___3___0_1_1" localSheetId="13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 localSheetId="15">#REF!</definedName>
    <definedName name="Поправочные_коэффициенты_по_письму_Госстроя_от_25.12.90___3___0_1_1_1" localSheetId="7">#REF!</definedName>
    <definedName name="Поправочные_коэффициенты_по_письму_Госстроя_от_25.12.90___3___0_1_1_1" localSheetId="14">#REF!</definedName>
    <definedName name="Поправочные_коэффициенты_по_письму_Госстроя_от_25.12.90___3___0_1_1_1" localSheetId="13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 localSheetId="15">#REF!</definedName>
    <definedName name="Поправочные_коэффициенты_по_письму_Госстроя_от_25.12.90___3___0_3" localSheetId="7">#REF!</definedName>
    <definedName name="Поправочные_коэффициенты_по_письму_Госстроя_от_25.12.90___3___0_3" localSheetId="14">#REF!</definedName>
    <definedName name="Поправочные_коэффициенты_по_письму_Госстроя_от_25.12.90___3___0_3" localSheetId="13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 localSheetId="15">#REF!</definedName>
    <definedName name="Поправочные_коэффициенты_по_письму_Госстроя_от_25.12.90___3___0_3_1" localSheetId="7">#REF!</definedName>
    <definedName name="Поправочные_коэффициенты_по_письму_Госстроя_от_25.12.90___3___0_3_1" localSheetId="14">#REF!</definedName>
    <definedName name="Поправочные_коэффициенты_по_письму_Госстроя_от_25.12.90___3___0_3_1" localSheetId="13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 localSheetId="15">#REF!</definedName>
    <definedName name="Поправочные_коэффициенты_по_письму_Госстроя_от_25.12.90___3___0_5" localSheetId="7">#REF!</definedName>
    <definedName name="Поправочные_коэффициенты_по_письму_Госстроя_от_25.12.90___3___0_5" localSheetId="14">#REF!</definedName>
    <definedName name="Поправочные_коэффициенты_по_письму_Госстроя_от_25.12.90___3___0_5" localSheetId="13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 localSheetId="15">#REF!</definedName>
    <definedName name="Поправочные_коэффициенты_по_письму_Госстроя_от_25.12.90___3___0_5_1" localSheetId="7">#REF!</definedName>
    <definedName name="Поправочные_коэффициенты_по_письму_Госстроя_от_25.12.90___3___0_5_1" localSheetId="14">#REF!</definedName>
    <definedName name="Поправочные_коэффициенты_по_письму_Госстроя_от_25.12.90___3___0_5_1" localSheetId="13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12">#REF!</definedName>
    <definedName name="Поправочные_коэффициенты_по_письму_Госстроя_от_25.12.90___3___10" localSheetId="15">#REF!</definedName>
    <definedName name="Поправочные_коэффициенты_по_письму_Госстроя_от_25.12.90___3___10" localSheetId="7">#REF!</definedName>
    <definedName name="Поправочные_коэффициенты_по_письму_Госстроя_от_25.12.90___3___10" localSheetId="14">#REF!</definedName>
    <definedName name="Поправочные_коэффициенты_по_письму_Госстроя_от_25.12.90___3___10" localSheetId="13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12">#REF!</definedName>
    <definedName name="Поправочные_коэффициенты_по_письму_Госстроя_от_25.12.90___3___2" localSheetId="15">#REF!</definedName>
    <definedName name="Поправочные_коэффициенты_по_письму_Госстроя_от_25.12.90___3___2" localSheetId="7">#REF!</definedName>
    <definedName name="Поправочные_коэффициенты_по_письму_Госстроя_от_25.12.90___3___2" localSheetId="14">#REF!</definedName>
    <definedName name="Поправочные_коэффициенты_по_письму_Госстроя_от_25.12.90___3___2" localSheetId="13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 localSheetId="15">#REF!</definedName>
    <definedName name="Поправочные_коэффициенты_по_письму_Госстроя_от_25.12.90___3___2_1" localSheetId="7">#REF!</definedName>
    <definedName name="Поправочные_коэффициенты_по_письму_Госстроя_от_25.12.90___3___2_1" localSheetId="14">#REF!</definedName>
    <definedName name="Поправочные_коэффициенты_по_письму_Госстроя_от_25.12.90___3___2_1" localSheetId="13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12">#REF!</definedName>
    <definedName name="Поправочные_коэффициенты_по_письму_Госстроя_от_25.12.90___3___3" localSheetId="15">#REF!</definedName>
    <definedName name="Поправочные_коэффициенты_по_письму_Госстроя_от_25.12.90___3___3" localSheetId="7">#REF!</definedName>
    <definedName name="Поправочные_коэффициенты_по_письму_Госстроя_от_25.12.90___3___3" localSheetId="14">#REF!</definedName>
    <definedName name="Поправочные_коэффициенты_по_письму_Госстроя_от_25.12.90___3___3" localSheetId="13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 localSheetId="15">#REF!</definedName>
    <definedName name="Поправочные_коэффициенты_по_письму_Госстроя_от_25.12.90___3___3_1" localSheetId="7">#REF!</definedName>
    <definedName name="Поправочные_коэффициенты_по_письму_Госстроя_от_25.12.90___3___3_1" localSheetId="14">#REF!</definedName>
    <definedName name="Поправочные_коэффициенты_по_письму_Госстроя_от_25.12.90___3___3_1" localSheetId="13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12">#REF!</definedName>
    <definedName name="Поправочные_коэффициенты_по_письму_Госстроя_от_25.12.90___3___4" localSheetId="15">#REF!</definedName>
    <definedName name="Поправочные_коэффициенты_по_письму_Госстроя_от_25.12.90___3___4" localSheetId="7">#REF!</definedName>
    <definedName name="Поправочные_коэффициенты_по_письму_Госстроя_от_25.12.90___3___4" localSheetId="14">#REF!</definedName>
    <definedName name="Поправочные_коэффициенты_по_письму_Госстроя_от_25.12.90___3___4" localSheetId="1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 localSheetId="15">#REF!</definedName>
    <definedName name="Поправочные_коэффициенты_по_письму_Госстроя_от_25.12.90___3___5" localSheetId="7">#REF!</definedName>
    <definedName name="Поправочные_коэффициенты_по_письму_Госстроя_от_25.12.90___3___5" localSheetId="14">#REF!</definedName>
    <definedName name="Поправочные_коэффициенты_по_письму_Госстроя_от_25.12.90___3___5" localSheetId="13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 localSheetId="15">#REF!</definedName>
    <definedName name="Поправочные_коэффициенты_по_письму_Госстроя_от_25.12.90___3___5_1" localSheetId="7">#REF!</definedName>
    <definedName name="Поправочные_коэффициенты_по_письму_Госстроя_от_25.12.90___3___5_1" localSheetId="14">#REF!</definedName>
    <definedName name="Поправочные_коэффициенты_по_письму_Госстроя_от_25.12.90___3___5_1" localSheetId="13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12">#REF!</definedName>
    <definedName name="Поправочные_коэффициенты_по_письму_Госстроя_от_25.12.90___3___6" localSheetId="15">#REF!</definedName>
    <definedName name="Поправочные_коэффициенты_по_письму_Госстроя_от_25.12.90___3___6" localSheetId="7">#REF!</definedName>
    <definedName name="Поправочные_коэффициенты_по_письму_Госстроя_от_25.12.90___3___6" localSheetId="14">#REF!</definedName>
    <definedName name="Поправочные_коэффициенты_по_письму_Госстроя_от_25.12.90___3___6" localSheetId="13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12">#REF!</definedName>
    <definedName name="Поправочные_коэффициенты_по_письму_Госстроя_от_25.12.90___3___8" localSheetId="15">#REF!</definedName>
    <definedName name="Поправочные_коэффициенты_по_письму_Госстроя_от_25.12.90___3___8" localSheetId="7">#REF!</definedName>
    <definedName name="Поправочные_коэффициенты_по_письму_Госстроя_от_25.12.90___3___8" localSheetId="14">#REF!</definedName>
    <definedName name="Поправочные_коэффициенты_по_письму_Госстроя_от_25.12.90___3___8" localSheetId="13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 localSheetId="15">#REF!</definedName>
    <definedName name="Поправочные_коэффициенты_по_письму_Госстроя_от_25.12.90___3_1" localSheetId="7">#REF!</definedName>
    <definedName name="Поправочные_коэффициенты_по_письму_Госстроя_от_25.12.90___3_1" localSheetId="14">#REF!</definedName>
    <definedName name="Поправочные_коэффициенты_по_письму_Госстроя_от_25.12.90___3_1" localSheetId="13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 localSheetId="15">#REF!</definedName>
    <definedName name="Поправочные_коэффициенты_по_письму_Госстроя_от_25.12.90___3_1_1" localSheetId="7">#REF!</definedName>
    <definedName name="Поправочные_коэффициенты_по_письму_Госстроя_от_25.12.90___3_1_1" localSheetId="14">#REF!</definedName>
    <definedName name="Поправочные_коэффициенты_по_письму_Госстроя_от_25.12.90___3_1_1" localSheetId="13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 localSheetId="15">#REF!</definedName>
    <definedName name="Поправочные_коэффициенты_по_письму_Госстроя_от_25.12.90___3_1_1_1" localSheetId="7">#REF!</definedName>
    <definedName name="Поправочные_коэффициенты_по_письму_Госстроя_от_25.12.90___3_1_1_1" localSheetId="14">#REF!</definedName>
    <definedName name="Поправочные_коэффициенты_по_письму_Госстроя_от_25.12.90___3_1_1_1" localSheetId="13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15">#REF!</definedName>
    <definedName name="Поправочные_коэффициенты_по_письму_Госстроя_от_25.12.90___3_5" localSheetId="7">#REF!</definedName>
    <definedName name="Поправочные_коэффициенты_по_письму_Госстроя_от_25.12.90___3_5" localSheetId="14">#REF!</definedName>
    <definedName name="Поправочные_коэффициенты_по_письму_Госстроя_от_25.12.90___3_5" localSheetId="1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 localSheetId="15">#REF!</definedName>
    <definedName name="Поправочные_коэффициенты_по_письму_Госстроя_от_25.12.90___3_5_1" localSheetId="7">#REF!</definedName>
    <definedName name="Поправочные_коэффициенты_по_письму_Госстроя_от_25.12.90___3_5_1" localSheetId="14">#REF!</definedName>
    <definedName name="Поправочные_коэффициенты_по_письму_Госстроя_от_25.12.90___3_5_1" localSheetId="13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12">#REF!</definedName>
    <definedName name="Поправочные_коэффициенты_по_письму_Госстроя_от_25.12.90___4" localSheetId="15">#REF!</definedName>
    <definedName name="Поправочные_коэффициенты_по_письму_Госстроя_от_25.12.90___4" localSheetId="7">#REF!</definedName>
    <definedName name="Поправочные_коэффициенты_по_письму_Госстроя_от_25.12.90___4" localSheetId="14">#REF!</definedName>
    <definedName name="Поправочные_коэффициенты_по_письму_Госстроя_от_25.12.90___4" localSheetId="13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12">#REF!</definedName>
    <definedName name="Поправочные_коэффициенты_по_письму_Госстроя_от_25.12.90___4___0___0" localSheetId="15">#REF!</definedName>
    <definedName name="Поправочные_коэффициенты_по_письму_Госстроя_от_25.12.90___4___0___0" localSheetId="7">#REF!</definedName>
    <definedName name="Поправочные_коэффициенты_по_письму_Госстроя_от_25.12.90___4___0___0" localSheetId="14">#REF!</definedName>
    <definedName name="Поправочные_коэффициенты_по_письму_Госстроя_от_25.12.90___4___0___0" localSheetId="13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12">#REF!</definedName>
    <definedName name="Поправочные_коэффициенты_по_письму_Госстроя_от_25.12.90___4___0___0___0" localSheetId="15">#REF!</definedName>
    <definedName name="Поправочные_коэффициенты_по_письму_Госстроя_от_25.12.90___4___0___0___0" localSheetId="7">#REF!</definedName>
    <definedName name="Поправочные_коэффициенты_по_письму_Госстроя_от_25.12.90___4___0___0___0" localSheetId="14">#REF!</definedName>
    <definedName name="Поправочные_коэффициенты_по_письму_Госстроя_от_25.12.90___4___0___0___0" localSheetId="13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15">#REF!</definedName>
    <definedName name="Поправочные_коэффициенты_по_письму_Госстроя_от_25.12.90___4___0___0___0___0" localSheetId="7">#REF!</definedName>
    <definedName name="Поправочные_коэффициенты_по_письму_Госстроя_от_25.12.90___4___0___0___0___0" localSheetId="14">#REF!</definedName>
    <definedName name="Поправочные_коэффициенты_по_письму_Госстроя_от_25.12.90___4___0___0___0___0" localSheetId="13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 localSheetId="15">#REF!</definedName>
    <definedName name="Поправочные_коэффициенты_по_письму_Госстроя_от_25.12.90___4___0___0___0___0_1" localSheetId="7">#REF!</definedName>
    <definedName name="Поправочные_коэффициенты_по_письму_Госстроя_от_25.12.90___4___0___0___0___0_1" localSheetId="14">#REF!</definedName>
    <definedName name="Поправочные_коэффициенты_по_письму_Госстроя_от_25.12.90___4___0___0___0___0_1" localSheetId="13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 localSheetId="15">#REF!</definedName>
    <definedName name="Поправочные_коэффициенты_по_письму_Госстроя_от_25.12.90___4___0___0___0_1" localSheetId="7">#REF!</definedName>
    <definedName name="Поправочные_коэффициенты_по_письму_Госстроя_от_25.12.90___4___0___0___0_1" localSheetId="14">#REF!</definedName>
    <definedName name="Поправочные_коэффициенты_по_письму_Госстроя_от_25.12.90___4___0___0___0_1" localSheetId="13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 localSheetId="15">#REF!</definedName>
    <definedName name="Поправочные_коэффициенты_по_письму_Госстроя_от_25.12.90___4___0___0___1" localSheetId="7">#REF!</definedName>
    <definedName name="Поправочные_коэффициенты_по_письму_Госстроя_от_25.12.90___4___0___0___1" localSheetId="14">#REF!</definedName>
    <definedName name="Поправочные_коэффициенты_по_письму_Госстроя_от_25.12.90___4___0___0___1" localSheetId="13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 localSheetId="15">#REF!</definedName>
    <definedName name="Поправочные_коэффициенты_по_письму_Госстроя_от_25.12.90___4___0___0___1_1" localSheetId="7">#REF!</definedName>
    <definedName name="Поправочные_коэффициенты_по_письму_Госстроя_от_25.12.90___4___0___0___1_1" localSheetId="14">#REF!</definedName>
    <definedName name="Поправочные_коэффициенты_по_письму_Госстроя_от_25.12.90___4___0___0___1_1" localSheetId="13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 localSheetId="15">#REF!</definedName>
    <definedName name="Поправочные_коэффициенты_по_письму_Госстроя_от_25.12.90___4___0___0___5" localSheetId="7">#REF!</definedName>
    <definedName name="Поправочные_коэффициенты_по_письму_Госстроя_от_25.12.90___4___0___0___5" localSheetId="14">#REF!</definedName>
    <definedName name="Поправочные_коэффициенты_по_письму_Госстроя_от_25.12.90___4___0___0___5" localSheetId="1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 localSheetId="15">#REF!</definedName>
    <definedName name="Поправочные_коэффициенты_по_письму_Госстроя_от_25.12.90___4___0___0___5_1" localSheetId="7">#REF!</definedName>
    <definedName name="Поправочные_коэффициенты_по_письму_Госстроя_от_25.12.90___4___0___0___5_1" localSheetId="14">#REF!</definedName>
    <definedName name="Поправочные_коэффициенты_по_письму_Госстроя_от_25.12.90___4___0___0___5_1" localSheetId="13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 localSheetId="15">#REF!</definedName>
    <definedName name="Поправочные_коэффициенты_по_письму_Госстроя_от_25.12.90___4___0___0_1" localSheetId="7">#REF!</definedName>
    <definedName name="Поправочные_коэффициенты_по_письму_Госстроя_от_25.12.90___4___0___0_1" localSheetId="14">#REF!</definedName>
    <definedName name="Поправочные_коэффициенты_по_письму_Госстроя_от_25.12.90___4___0___0_1" localSheetId="13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 localSheetId="15">#REF!</definedName>
    <definedName name="Поправочные_коэффициенты_по_письму_Госстроя_от_25.12.90___4___0___0_1_1" localSheetId="7">#REF!</definedName>
    <definedName name="Поправочные_коэффициенты_по_письму_Госстроя_от_25.12.90___4___0___0_1_1" localSheetId="14">#REF!</definedName>
    <definedName name="Поправочные_коэффициенты_по_письму_Госстроя_от_25.12.90___4___0___0_1_1" localSheetId="13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 localSheetId="15">#REF!</definedName>
    <definedName name="Поправочные_коэффициенты_по_письму_Госстроя_от_25.12.90___4___0___0_1_1_1" localSheetId="7">#REF!</definedName>
    <definedName name="Поправочные_коэффициенты_по_письму_Госстроя_от_25.12.90___4___0___0_1_1_1" localSheetId="14">#REF!</definedName>
    <definedName name="Поправочные_коэффициенты_по_письму_Госстроя_от_25.12.90___4___0___0_1_1_1" localSheetId="13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 localSheetId="15">#REF!</definedName>
    <definedName name="Поправочные_коэффициенты_по_письму_Госстроя_от_25.12.90___4___0___0_5" localSheetId="7">#REF!</definedName>
    <definedName name="Поправочные_коэффициенты_по_письму_Госстроя_от_25.12.90___4___0___0_5" localSheetId="14">#REF!</definedName>
    <definedName name="Поправочные_коэффициенты_по_письму_Госстроя_от_25.12.90___4___0___0_5" localSheetId="1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 localSheetId="15">#REF!</definedName>
    <definedName name="Поправочные_коэффициенты_по_письму_Госстроя_от_25.12.90___4___0___0_5_1" localSheetId="7">#REF!</definedName>
    <definedName name="Поправочные_коэффициенты_по_письму_Госстроя_от_25.12.90___4___0___0_5_1" localSheetId="14">#REF!</definedName>
    <definedName name="Поправочные_коэффициенты_по_письму_Госстроя_от_25.12.90___4___0___0_5_1" localSheetId="13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 localSheetId="15">#REF!</definedName>
    <definedName name="Поправочные_коэффициенты_по_письму_Госстроя_от_25.12.90___4___0___1" localSheetId="7">#REF!</definedName>
    <definedName name="Поправочные_коэффициенты_по_письму_Госстроя_от_25.12.90___4___0___1" localSheetId="14">#REF!</definedName>
    <definedName name="Поправочные_коэффициенты_по_письму_Госстроя_от_25.12.90___4___0___1" localSheetId="13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 localSheetId="15">#REF!</definedName>
    <definedName name="Поправочные_коэффициенты_по_письму_Госстроя_от_25.12.90___4___0___1_1" localSheetId="7">#REF!</definedName>
    <definedName name="Поправочные_коэффициенты_по_письму_Госстроя_от_25.12.90___4___0___1_1" localSheetId="14">#REF!</definedName>
    <definedName name="Поправочные_коэффициенты_по_письму_Госстроя_от_25.12.90___4___0___1_1" localSheetId="13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12">#REF!</definedName>
    <definedName name="Поправочные_коэффициенты_по_письму_Госстроя_от_25.12.90___4___0___2" localSheetId="15">#REF!</definedName>
    <definedName name="Поправочные_коэффициенты_по_письму_Госстроя_от_25.12.90___4___0___2" localSheetId="7">#REF!</definedName>
    <definedName name="Поправочные_коэффициенты_по_письму_Госстроя_от_25.12.90___4___0___2" localSheetId="14">#REF!</definedName>
    <definedName name="Поправочные_коэффициенты_по_письму_Госстроя_от_25.12.90___4___0___2" localSheetId="13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 localSheetId="15">#REF!</definedName>
    <definedName name="Поправочные_коэффициенты_по_письму_Госстроя_от_25.12.90___4___0___2_1" localSheetId="7">#REF!</definedName>
    <definedName name="Поправочные_коэффициенты_по_письму_Госстроя_от_25.12.90___4___0___2_1" localSheetId="14">#REF!</definedName>
    <definedName name="Поправочные_коэффициенты_по_письму_Госстроя_от_25.12.90___4___0___2_1" localSheetId="13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12">#REF!</definedName>
    <definedName name="Поправочные_коэффициенты_по_письму_Госстроя_от_25.12.90___4___0___4" localSheetId="15">#REF!</definedName>
    <definedName name="Поправочные_коэффициенты_по_письму_Госстроя_от_25.12.90___4___0___4" localSheetId="7">#REF!</definedName>
    <definedName name="Поправочные_коэффициенты_по_письму_Госстроя_от_25.12.90___4___0___4" localSheetId="14">#REF!</definedName>
    <definedName name="Поправочные_коэффициенты_по_письму_Госстроя_от_25.12.90___4___0___4" localSheetId="1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 localSheetId="15">#REF!</definedName>
    <definedName name="Поправочные_коэффициенты_по_письму_Госстроя_от_25.12.90___4___0___4_1" localSheetId="7">#REF!</definedName>
    <definedName name="Поправочные_коэффициенты_по_письму_Госстроя_от_25.12.90___4___0___4_1" localSheetId="14">#REF!</definedName>
    <definedName name="Поправочные_коэффициенты_по_письму_Госстроя_от_25.12.90___4___0___4_1" localSheetId="13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 localSheetId="15">#REF!</definedName>
    <definedName name="Поправочные_коэффициенты_по_письму_Госстроя_от_25.12.90___4___0_1" localSheetId="7">#REF!</definedName>
    <definedName name="Поправочные_коэффициенты_по_письму_Госстроя_от_25.12.90___4___0_1" localSheetId="14">#REF!</definedName>
    <definedName name="Поправочные_коэффициенты_по_письму_Госстроя_от_25.12.90___4___0_1" localSheetId="13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 localSheetId="15">#REF!</definedName>
    <definedName name="Поправочные_коэффициенты_по_письму_Госстроя_от_25.12.90___4___0_1_1" localSheetId="7">#REF!</definedName>
    <definedName name="Поправочные_коэффициенты_по_письму_Госстроя_от_25.12.90___4___0_1_1" localSheetId="14">#REF!</definedName>
    <definedName name="Поправочные_коэффициенты_по_письму_Госстроя_от_25.12.90___4___0_1_1" localSheetId="13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 localSheetId="15">#REF!</definedName>
    <definedName name="Поправочные_коэффициенты_по_письму_Госстроя_от_25.12.90___4___0_1_1_1" localSheetId="7">#REF!</definedName>
    <definedName name="Поправочные_коэффициенты_по_письму_Госстроя_от_25.12.90___4___0_1_1_1" localSheetId="14">#REF!</definedName>
    <definedName name="Поправочные_коэффициенты_по_письму_Госстроя_от_25.12.90___4___0_1_1_1" localSheetId="13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12">#REF!</definedName>
    <definedName name="Поправочные_коэффициенты_по_письму_Госстроя_от_25.12.90___4___10" localSheetId="15">#REF!</definedName>
    <definedName name="Поправочные_коэффициенты_по_письму_Госстроя_от_25.12.90___4___10" localSheetId="7">#REF!</definedName>
    <definedName name="Поправочные_коэффициенты_по_письму_Госстроя_от_25.12.90___4___10" localSheetId="14">#REF!</definedName>
    <definedName name="Поправочные_коэффициенты_по_письму_Госстроя_от_25.12.90___4___10" localSheetId="13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 localSheetId="15">#REF!</definedName>
    <definedName name="Поправочные_коэффициенты_по_письму_Госстроя_от_25.12.90___4___10_1" localSheetId="7">#REF!</definedName>
    <definedName name="Поправочные_коэффициенты_по_письму_Госстроя_от_25.12.90___4___10_1" localSheetId="14">#REF!</definedName>
    <definedName name="Поправочные_коэффициенты_по_письму_Госстроя_от_25.12.90___4___10_1" localSheetId="13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12">#REF!</definedName>
    <definedName name="Поправочные_коэффициенты_по_письму_Госстроя_от_25.12.90___4___12" localSheetId="15">#REF!</definedName>
    <definedName name="Поправочные_коэффициенты_по_письму_Госстроя_от_25.12.90___4___12" localSheetId="7">#REF!</definedName>
    <definedName name="Поправочные_коэффициенты_по_письму_Госстроя_от_25.12.90___4___12" localSheetId="14">#REF!</definedName>
    <definedName name="Поправочные_коэффициенты_по_письму_Госстроя_от_25.12.90___4___12" localSheetId="13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12">#REF!</definedName>
    <definedName name="Поправочные_коэффициенты_по_письму_Госстроя_от_25.12.90___4___2" localSheetId="15">#REF!</definedName>
    <definedName name="Поправочные_коэффициенты_по_письму_Госстроя_от_25.12.90___4___2" localSheetId="7">#REF!</definedName>
    <definedName name="Поправочные_коэффициенты_по_письму_Госстроя_от_25.12.90___4___2" localSheetId="14">#REF!</definedName>
    <definedName name="Поправочные_коэффициенты_по_письму_Госстроя_от_25.12.90___4___2" localSheetId="13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 localSheetId="15">#REF!</definedName>
    <definedName name="Поправочные_коэффициенты_по_письму_Госстроя_от_25.12.90___4___2_1" localSheetId="7">#REF!</definedName>
    <definedName name="Поправочные_коэффициенты_по_письму_Госстроя_от_25.12.90___4___2_1" localSheetId="14">#REF!</definedName>
    <definedName name="Поправочные_коэффициенты_по_письму_Госстроя_от_25.12.90___4___2_1" localSheetId="13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12">#REF!</definedName>
    <definedName name="Поправочные_коэффициенты_по_письму_Госстроя_от_25.12.90___4___3" localSheetId="15">#REF!</definedName>
    <definedName name="Поправочные_коэффициенты_по_письму_Госстроя_от_25.12.90___4___3" localSheetId="7">#REF!</definedName>
    <definedName name="Поправочные_коэффициенты_по_письму_Госстроя_от_25.12.90___4___3" localSheetId="14">#REF!</definedName>
    <definedName name="Поправочные_коэффициенты_по_письму_Госстроя_от_25.12.90___4___3" localSheetId="13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12">#REF!</definedName>
    <definedName name="Поправочные_коэффициенты_по_письму_Госстроя_от_25.12.90___4___3___0" localSheetId="15">#REF!</definedName>
    <definedName name="Поправочные_коэффициенты_по_письму_Госстроя_от_25.12.90___4___3___0" localSheetId="7">#REF!</definedName>
    <definedName name="Поправочные_коэффициенты_по_письму_Госстроя_от_25.12.90___4___3___0" localSheetId="14">#REF!</definedName>
    <definedName name="Поправочные_коэффициенты_по_письму_Госстроя_от_25.12.90___4___3___0" localSheetId="1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15">#REF!</definedName>
    <definedName name="Поправочные_коэффициенты_по_письму_Госстроя_от_25.12.90___4___3___0___0" localSheetId="7">#REF!</definedName>
    <definedName name="Поправочные_коэффициенты_по_письму_Госстроя_от_25.12.90___4___3___0___0" localSheetId="14">#REF!</definedName>
    <definedName name="Поправочные_коэффициенты_по_письму_Госстроя_от_25.12.90___4___3___0___0" localSheetId="13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 localSheetId="15">#REF!</definedName>
    <definedName name="Поправочные_коэффициенты_по_письму_Госстроя_от_25.12.90___4___3___0___0_1" localSheetId="7">#REF!</definedName>
    <definedName name="Поправочные_коэффициенты_по_письму_Госстроя_от_25.12.90___4___3___0___0_1" localSheetId="14">#REF!</definedName>
    <definedName name="Поправочные_коэффициенты_по_письму_Госстроя_от_25.12.90___4___3___0___0_1" localSheetId="13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 localSheetId="15">#REF!</definedName>
    <definedName name="Поправочные_коэффициенты_по_письму_Госстроя_от_25.12.90___4___3___0_1" localSheetId="7">#REF!</definedName>
    <definedName name="Поправочные_коэффициенты_по_письму_Госстроя_от_25.12.90___4___3___0_1" localSheetId="14">#REF!</definedName>
    <definedName name="Поправочные_коэффициенты_по_письму_Госстроя_от_25.12.90___4___3___0_1" localSheetId="13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 localSheetId="15">#REF!</definedName>
    <definedName name="Поправочные_коэффициенты_по_письму_Госстроя_от_25.12.90___4___3___5" localSheetId="7">#REF!</definedName>
    <definedName name="Поправочные_коэффициенты_по_письму_Госстроя_от_25.12.90___4___3___5" localSheetId="14">#REF!</definedName>
    <definedName name="Поправочные_коэффициенты_по_письму_Госстроя_от_25.12.90___4___3___5" localSheetId="1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 localSheetId="15">#REF!</definedName>
    <definedName name="Поправочные_коэффициенты_по_письму_Госстроя_от_25.12.90___4___3___5_1" localSheetId="7">#REF!</definedName>
    <definedName name="Поправочные_коэффициенты_по_письму_Госстроя_от_25.12.90___4___3___5_1" localSheetId="14">#REF!</definedName>
    <definedName name="Поправочные_коэффициенты_по_письму_Госстроя_от_25.12.90___4___3___5_1" localSheetId="13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 localSheetId="15">#REF!</definedName>
    <definedName name="Поправочные_коэффициенты_по_письму_Госстроя_от_25.12.90___4___3_1" localSheetId="7">#REF!</definedName>
    <definedName name="Поправочные_коэффициенты_по_письму_Госстроя_от_25.12.90___4___3_1" localSheetId="14">#REF!</definedName>
    <definedName name="Поправочные_коэффициенты_по_письму_Госстроя_от_25.12.90___4___3_1" localSheetId="13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 localSheetId="15">#REF!</definedName>
    <definedName name="Поправочные_коэффициенты_по_письму_Госстроя_от_25.12.90___4___3_1_1" localSheetId="7">#REF!</definedName>
    <definedName name="Поправочные_коэффициенты_по_письму_Госстроя_от_25.12.90___4___3_1_1" localSheetId="14">#REF!</definedName>
    <definedName name="Поправочные_коэффициенты_по_письму_Госстроя_от_25.12.90___4___3_1_1" localSheetId="13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 localSheetId="15">#REF!</definedName>
    <definedName name="Поправочные_коэффициенты_по_письму_Госстроя_от_25.12.90___4___3_1_1_1" localSheetId="7">#REF!</definedName>
    <definedName name="Поправочные_коэффициенты_по_письму_Госстроя_от_25.12.90___4___3_1_1_1" localSheetId="14">#REF!</definedName>
    <definedName name="Поправочные_коэффициенты_по_письму_Госстроя_от_25.12.90___4___3_1_1_1" localSheetId="13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 localSheetId="15">#REF!</definedName>
    <definedName name="Поправочные_коэффициенты_по_письму_Госстроя_от_25.12.90___4___3_5" localSheetId="7">#REF!</definedName>
    <definedName name="Поправочные_коэффициенты_по_письму_Госстроя_от_25.12.90___4___3_5" localSheetId="14">#REF!</definedName>
    <definedName name="Поправочные_коэффициенты_по_письму_Госстроя_от_25.12.90___4___3_5" localSheetId="1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 localSheetId="15">#REF!</definedName>
    <definedName name="Поправочные_коэффициенты_по_письму_Госстроя_от_25.12.90___4___3_5_1" localSheetId="7">#REF!</definedName>
    <definedName name="Поправочные_коэффициенты_по_письму_Госстроя_от_25.12.90___4___3_5_1" localSheetId="14">#REF!</definedName>
    <definedName name="Поправочные_коэффициенты_по_письму_Госстроя_от_25.12.90___4___3_5_1" localSheetId="13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12">#REF!</definedName>
    <definedName name="Поправочные_коэффициенты_по_письму_Госстроя_от_25.12.90___4___4" localSheetId="15">#REF!</definedName>
    <definedName name="Поправочные_коэффициенты_по_письму_Госстроя_от_25.12.90___4___4" localSheetId="7">#REF!</definedName>
    <definedName name="Поправочные_коэффициенты_по_письму_Госстроя_от_25.12.90___4___4" localSheetId="14">#REF!</definedName>
    <definedName name="Поправочные_коэффициенты_по_письму_Госстроя_от_25.12.90___4___4" localSheetId="13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 localSheetId="15">#REF!</definedName>
    <definedName name="Поправочные_коэффициенты_по_письму_Госстроя_от_25.12.90___4___4_1" localSheetId="7">#REF!</definedName>
    <definedName name="Поправочные_коэффициенты_по_письму_Госстроя_от_25.12.90___4___4_1" localSheetId="14">#REF!</definedName>
    <definedName name="Поправочные_коэффициенты_по_письму_Госстроя_от_25.12.90___4___4_1" localSheetId="13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 localSheetId="15">#REF!</definedName>
    <definedName name="Поправочные_коэффициенты_по_письму_Госстроя_от_25.12.90___4___5" localSheetId="7">#REF!</definedName>
    <definedName name="Поправочные_коэффициенты_по_письму_Госстроя_от_25.12.90___4___5" localSheetId="14">#REF!</definedName>
    <definedName name="Поправочные_коэффициенты_по_письму_Госстроя_от_25.12.90___4___5" localSheetId="13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 localSheetId="15">#REF!</definedName>
    <definedName name="Поправочные_коэффициенты_по_письму_Госстроя_от_25.12.90___4___5_1" localSheetId="7">#REF!</definedName>
    <definedName name="Поправочные_коэффициенты_по_письму_Госстроя_от_25.12.90___4___5_1" localSheetId="14">#REF!</definedName>
    <definedName name="Поправочные_коэффициенты_по_письму_Госстроя_от_25.12.90___4___5_1" localSheetId="13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12">#REF!</definedName>
    <definedName name="Поправочные_коэффициенты_по_письму_Госстроя_от_25.12.90___4___6" localSheetId="15">#REF!</definedName>
    <definedName name="Поправочные_коэффициенты_по_письму_Госстроя_от_25.12.90___4___6" localSheetId="7">#REF!</definedName>
    <definedName name="Поправочные_коэффициенты_по_письму_Госстроя_от_25.12.90___4___6" localSheetId="14">#REF!</definedName>
    <definedName name="Поправочные_коэффициенты_по_письму_Госстроя_от_25.12.90___4___6" localSheetId="13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 localSheetId="15">#REF!</definedName>
    <definedName name="Поправочные_коэффициенты_по_письму_Госстроя_от_25.12.90___4___6_1" localSheetId="7">#REF!</definedName>
    <definedName name="Поправочные_коэффициенты_по_письму_Госстроя_от_25.12.90___4___6_1" localSheetId="14">#REF!</definedName>
    <definedName name="Поправочные_коэффициенты_по_письму_Госстроя_от_25.12.90___4___6_1" localSheetId="13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12">#REF!</definedName>
    <definedName name="Поправочные_коэффициенты_по_письму_Госстроя_от_25.12.90___4___8" localSheetId="15">#REF!</definedName>
    <definedName name="Поправочные_коэффициенты_по_письму_Госстроя_от_25.12.90___4___8" localSheetId="7">#REF!</definedName>
    <definedName name="Поправочные_коэффициенты_по_письму_Госстроя_от_25.12.90___4___8" localSheetId="14">#REF!</definedName>
    <definedName name="Поправочные_коэффициенты_по_письму_Госстроя_от_25.12.90___4___8" localSheetId="13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 localSheetId="15">#REF!</definedName>
    <definedName name="Поправочные_коэффициенты_по_письму_Госстроя_от_25.12.90___4___8_1" localSheetId="7">#REF!</definedName>
    <definedName name="Поправочные_коэффициенты_по_письму_Госстроя_от_25.12.90___4___8_1" localSheetId="14">#REF!</definedName>
    <definedName name="Поправочные_коэффициенты_по_письму_Госстроя_от_25.12.90___4___8_1" localSheetId="13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15">#REF!</definedName>
    <definedName name="Поправочные_коэффициенты_по_письму_Госстроя_от_25.12.90___4_1" localSheetId="7">#REF!</definedName>
    <definedName name="Поправочные_коэффициенты_по_письму_Госстроя_от_25.12.90___4_1" localSheetId="14">#REF!</definedName>
    <definedName name="Поправочные_коэффициенты_по_письму_Госстроя_от_25.12.90___4_1" localSheetId="13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 localSheetId="15">#REF!</definedName>
    <definedName name="Поправочные_коэффициенты_по_письму_Госстроя_от_25.12.90___4_3" localSheetId="7">#REF!</definedName>
    <definedName name="Поправочные_коэффициенты_по_письму_Госстроя_от_25.12.90___4_3" localSheetId="14">#REF!</definedName>
    <definedName name="Поправочные_коэффициенты_по_письму_Госстроя_от_25.12.90___4_3" localSheetId="13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 localSheetId="15">#REF!</definedName>
    <definedName name="Поправочные_коэффициенты_по_письму_Госстроя_от_25.12.90___4_3_1" localSheetId="7">#REF!</definedName>
    <definedName name="Поправочные_коэффициенты_по_письму_Госстроя_от_25.12.90___4_3_1" localSheetId="14">#REF!</definedName>
    <definedName name="Поправочные_коэффициенты_по_письму_Госстроя_от_25.12.90___4_3_1" localSheetId="13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 localSheetId="15">#REF!</definedName>
    <definedName name="Поправочные_коэффициенты_по_письму_Госстроя_от_25.12.90___4_5" localSheetId="7">#REF!</definedName>
    <definedName name="Поправочные_коэффициенты_по_письму_Госстроя_от_25.12.90___4_5" localSheetId="14">#REF!</definedName>
    <definedName name="Поправочные_коэффициенты_по_письму_Госстроя_от_25.12.90___4_5" localSheetId="13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 localSheetId="15">#REF!</definedName>
    <definedName name="Поправочные_коэффициенты_по_письму_Госстроя_от_25.12.90___4_5_1" localSheetId="7">#REF!</definedName>
    <definedName name="Поправочные_коэффициенты_по_письму_Госстроя_от_25.12.90___4_5_1" localSheetId="14">#REF!</definedName>
    <definedName name="Поправочные_коэффициенты_по_письму_Госстроя_от_25.12.90___4_5_1" localSheetId="13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12">#REF!</definedName>
    <definedName name="Поправочные_коэффициенты_по_письму_Госстроя_от_25.12.90___5___0" localSheetId="15">#REF!</definedName>
    <definedName name="Поправочные_коэффициенты_по_письму_Госстроя_от_25.12.90___5___0" localSheetId="7">#REF!</definedName>
    <definedName name="Поправочные_коэффициенты_по_письму_Госстроя_от_25.12.90___5___0" localSheetId="14">#REF!</definedName>
    <definedName name="Поправочные_коэффициенты_по_письму_Госстроя_от_25.12.90___5___0" localSheetId="13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12">#REF!</definedName>
    <definedName name="Поправочные_коэффициенты_по_письму_Госстроя_от_25.12.90___5___0___0" localSheetId="15">#REF!</definedName>
    <definedName name="Поправочные_коэффициенты_по_письму_Госстроя_от_25.12.90___5___0___0" localSheetId="7">#REF!</definedName>
    <definedName name="Поправочные_коэффициенты_по_письму_Госстроя_от_25.12.90___5___0___0" localSheetId="14">#REF!</definedName>
    <definedName name="Поправочные_коэффициенты_по_письму_Госстроя_от_25.12.90___5___0___0" localSheetId="13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12">#REF!</definedName>
    <definedName name="Поправочные_коэффициенты_по_письму_Госстроя_от_25.12.90___5___0___0___0" localSheetId="15">#REF!</definedName>
    <definedName name="Поправочные_коэффициенты_по_письму_Госстроя_от_25.12.90___5___0___0___0" localSheetId="7">#REF!</definedName>
    <definedName name="Поправочные_коэффициенты_по_письму_Госстроя_от_25.12.90___5___0___0___0" localSheetId="14">#REF!</definedName>
    <definedName name="Поправочные_коэффициенты_по_письму_Госстроя_от_25.12.90___5___0___0___0" localSheetId="13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15">#REF!</definedName>
    <definedName name="Поправочные_коэффициенты_по_письму_Госстроя_от_25.12.90___5___0___0___0___0" localSheetId="7">#REF!</definedName>
    <definedName name="Поправочные_коэффициенты_по_письму_Госстроя_от_25.12.90___5___0___0___0___0" localSheetId="14">#REF!</definedName>
    <definedName name="Поправочные_коэффициенты_по_письму_Госстроя_от_25.12.90___5___0___0___0___0" localSheetId="13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 localSheetId="15">#REF!</definedName>
    <definedName name="Поправочные_коэффициенты_по_письму_Госстроя_от_25.12.90___5___0___0___0___0_1" localSheetId="7">#REF!</definedName>
    <definedName name="Поправочные_коэффициенты_по_письму_Госстроя_от_25.12.90___5___0___0___0___0_1" localSheetId="14">#REF!</definedName>
    <definedName name="Поправочные_коэффициенты_по_письму_Госстроя_от_25.12.90___5___0___0___0___0_1" localSheetId="13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 localSheetId="15">#REF!</definedName>
    <definedName name="Поправочные_коэффициенты_по_письму_Госстроя_от_25.12.90___5___0___0___0_1" localSheetId="7">#REF!</definedName>
    <definedName name="Поправочные_коэффициенты_по_письму_Госстроя_от_25.12.90___5___0___0___0_1" localSheetId="14">#REF!</definedName>
    <definedName name="Поправочные_коэффициенты_по_письму_Госстроя_от_25.12.90___5___0___0___0_1" localSheetId="13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 localSheetId="15">#REF!</definedName>
    <definedName name="Поправочные_коэффициенты_по_письму_Госстроя_от_25.12.90___5___0___0_1" localSheetId="7">#REF!</definedName>
    <definedName name="Поправочные_коэффициенты_по_письму_Госстроя_от_25.12.90___5___0___0_1" localSheetId="14">#REF!</definedName>
    <definedName name="Поправочные_коэффициенты_по_письму_Госстроя_от_25.12.90___5___0___0_1" localSheetId="13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 localSheetId="15">#REF!</definedName>
    <definedName name="Поправочные_коэффициенты_по_письму_Госстроя_от_25.12.90___5___0___1" localSheetId="7">#REF!</definedName>
    <definedName name="Поправочные_коэффициенты_по_письму_Госстроя_от_25.12.90___5___0___1" localSheetId="14">#REF!</definedName>
    <definedName name="Поправочные_коэффициенты_по_письму_Госстроя_от_25.12.90___5___0___1" localSheetId="13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 localSheetId="15">#REF!</definedName>
    <definedName name="Поправочные_коэффициенты_по_письму_Госстроя_от_25.12.90___5___0___1_1" localSheetId="7">#REF!</definedName>
    <definedName name="Поправочные_коэффициенты_по_письму_Госстроя_от_25.12.90___5___0___1_1" localSheetId="14">#REF!</definedName>
    <definedName name="Поправочные_коэффициенты_по_письму_Госстроя_от_25.12.90___5___0___1_1" localSheetId="13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 localSheetId="15">#REF!</definedName>
    <definedName name="Поправочные_коэффициенты_по_письму_Госстроя_от_25.12.90___5___0___5" localSheetId="7">#REF!</definedName>
    <definedName name="Поправочные_коэффициенты_по_письму_Госстроя_от_25.12.90___5___0___5" localSheetId="14">#REF!</definedName>
    <definedName name="Поправочные_коэффициенты_по_письму_Госстроя_от_25.12.90___5___0___5" localSheetId="13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 localSheetId="15">#REF!</definedName>
    <definedName name="Поправочные_коэффициенты_по_письму_Госстроя_от_25.12.90___5___0___5_1" localSheetId="7">#REF!</definedName>
    <definedName name="Поправочные_коэффициенты_по_письму_Госстроя_от_25.12.90___5___0___5_1" localSheetId="14">#REF!</definedName>
    <definedName name="Поправочные_коэффициенты_по_письму_Госстроя_от_25.12.90___5___0___5_1" localSheetId="13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 localSheetId="15">#REF!</definedName>
    <definedName name="Поправочные_коэффициенты_по_письму_Госстроя_от_25.12.90___5___0_1" localSheetId="7">#REF!</definedName>
    <definedName name="Поправочные_коэффициенты_по_письму_Госстроя_от_25.12.90___5___0_1" localSheetId="14">#REF!</definedName>
    <definedName name="Поправочные_коэффициенты_по_письму_Госстроя_от_25.12.90___5___0_1" localSheetId="13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 localSheetId="15">#REF!</definedName>
    <definedName name="Поправочные_коэффициенты_по_письму_Госстроя_от_25.12.90___5___0_1_1" localSheetId="7">#REF!</definedName>
    <definedName name="Поправочные_коэффициенты_по_письму_Госстроя_от_25.12.90___5___0_1_1" localSheetId="14">#REF!</definedName>
    <definedName name="Поправочные_коэффициенты_по_письму_Госстроя_от_25.12.90___5___0_1_1" localSheetId="13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 localSheetId="15">#REF!</definedName>
    <definedName name="Поправочные_коэффициенты_по_письму_Госстроя_от_25.12.90___5___0_1_1_1" localSheetId="7">#REF!</definedName>
    <definedName name="Поправочные_коэффициенты_по_письму_Госстроя_от_25.12.90___5___0_1_1_1" localSheetId="14">#REF!</definedName>
    <definedName name="Поправочные_коэффициенты_по_письму_Госстроя_от_25.12.90___5___0_1_1_1" localSheetId="13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 localSheetId="15">#REF!</definedName>
    <definedName name="Поправочные_коэффициенты_по_письму_Госстроя_от_25.12.90___5___0_3" localSheetId="7">#REF!</definedName>
    <definedName name="Поправочные_коэффициенты_по_письму_Госстроя_от_25.12.90___5___0_3" localSheetId="14">#REF!</definedName>
    <definedName name="Поправочные_коэффициенты_по_письму_Госстроя_от_25.12.90___5___0_3" localSheetId="13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 localSheetId="15">#REF!</definedName>
    <definedName name="Поправочные_коэффициенты_по_письму_Госстроя_от_25.12.90___5___0_3_1" localSheetId="7">#REF!</definedName>
    <definedName name="Поправочные_коэффициенты_по_письму_Госстроя_от_25.12.90___5___0_3_1" localSheetId="14">#REF!</definedName>
    <definedName name="Поправочные_коэффициенты_по_письму_Госстроя_от_25.12.90___5___0_3_1" localSheetId="13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 localSheetId="15">#REF!</definedName>
    <definedName name="Поправочные_коэффициенты_по_письму_Госстроя_от_25.12.90___5___0_5" localSheetId="7">#REF!</definedName>
    <definedName name="Поправочные_коэффициенты_по_письму_Госстроя_от_25.12.90___5___0_5" localSheetId="14">#REF!</definedName>
    <definedName name="Поправочные_коэффициенты_по_письму_Госстроя_от_25.12.90___5___0_5" localSheetId="1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 localSheetId="15">#REF!</definedName>
    <definedName name="Поправочные_коэффициенты_по_письму_Госстроя_от_25.12.90___5___0_5_1" localSheetId="7">#REF!</definedName>
    <definedName name="Поправочные_коэффициенты_по_письму_Госстроя_от_25.12.90___5___0_5_1" localSheetId="14">#REF!</definedName>
    <definedName name="Поправочные_коэффициенты_по_письму_Госстроя_от_25.12.90___5___0_5_1" localSheetId="13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 localSheetId="15">#REF!</definedName>
    <definedName name="Поправочные_коэффициенты_по_письму_Госстроя_от_25.12.90___5___1" localSheetId="7">#REF!</definedName>
    <definedName name="Поправочные_коэффициенты_по_письму_Госстроя_от_25.12.90___5___1" localSheetId="14">#REF!</definedName>
    <definedName name="Поправочные_коэффициенты_по_письму_Госстроя_от_25.12.90___5___1" localSheetId="13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 localSheetId="15">#REF!</definedName>
    <definedName name="Поправочные_коэффициенты_по_письму_Госстроя_от_25.12.90___5___1_1" localSheetId="7">#REF!</definedName>
    <definedName name="Поправочные_коэффициенты_по_письму_Госстроя_от_25.12.90___5___1_1" localSheetId="14">#REF!</definedName>
    <definedName name="Поправочные_коэффициенты_по_письму_Госстроя_от_25.12.90___5___1_1" localSheetId="13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15">#REF!</definedName>
    <definedName name="Поправочные_коэффициенты_по_письму_Госстроя_от_25.12.90___5_1" localSheetId="7">#REF!</definedName>
    <definedName name="Поправочные_коэффициенты_по_письму_Госстроя_от_25.12.90___5_1" localSheetId="14">#REF!</definedName>
    <definedName name="Поправочные_коэффициенты_по_письму_Госстроя_от_25.12.90___5_1" localSheetId="13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 localSheetId="15">#REF!</definedName>
    <definedName name="Поправочные_коэффициенты_по_письму_Госстроя_от_25.12.90___5_1_1" localSheetId="7">#REF!</definedName>
    <definedName name="Поправочные_коэффициенты_по_письму_Госстроя_от_25.12.90___5_1_1" localSheetId="14">#REF!</definedName>
    <definedName name="Поправочные_коэффициенты_по_письму_Госстроя_от_25.12.90___5_1_1" localSheetId="13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 localSheetId="15">#REF!</definedName>
    <definedName name="Поправочные_коэффициенты_по_письму_Госстроя_от_25.12.90___5_1_1_1" localSheetId="7">#REF!</definedName>
    <definedName name="Поправочные_коэффициенты_по_письму_Госстроя_от_25.12.90___5_1_1_1" localSheetId="14">#REF!</definedName>
    <definedName name="Поправочные_коэффициенты_по_письму_Госстроя_от_25.12.90___5_1_1_1" localSheetId="13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12">#REF!</definedName>
    <definedName name="Поправочные_коэффициенты_по_письму_Госстроя_от_25.12.90___6___0" localSheetId="15">#REF!</definedName>
    <definedName name="Поправочные_коэффициенты_по_письму_Госстроя_от_25.12.90___6___0" localSheetId="7">#REF!</definedName>
    <definedName name="Поправочные_коэффициенты_по_письму_Госстроя_от_25.12.90___6___0" localSheetId="14">#REF!</definedName>
    <definedName name="Поправочные_коэффициенты_по_письму_Госстроя_от_25.12.90___6___0" localSheetId="13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12">#REF!</definedName>
    <definedName name="Поправочные_коэффициенты_по_письму_Госстроя_от_25.12.90___6___0___0" localSheetId="15">#REF!</definedName>
    <definedName name="Поправочные_коэффициенты_по_письму_Госстроя_от_25.12.90___6___0___0" localSheetId="7">#REF!</definedName>
    <definedName name="Поправочные_коэффициенты_по_письму_Госстроя_от_25.12.90___6___0___0" localSheetId="14">#REF!</definedName>
    <definedName name="Поправочные_коэффициенты_по_письму_Госстроя_от_25.12.90___6___0___0" localSheetId="13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12">#REF!</definedName>
    <definedName name="Поправочные_коэффициенты_по_письму_Госстроя_от_25.12.90___6___0___0___0" localSheetId="15">#REF!</definedName>
    <definedName name="Поправочные_коэффициенты_по_письму_Госстроя_от_25.12.90___6___0___0___0" localSheetId="7">#REF!</definedName>
    <definedName name="Поправочные_коэффициенты_по_письму_Госстроя_от_25.12.90___6___0___0___0" localSheetId="14">#REF!</definedName>
    <definedName name="Поправочные_коэффициенты_по_письму_Госстроя_от_25.12.90___6___0___0___0" localSheetId="13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15">#REF!</definedName>
    <definedName name="Поправочные_коэффициенты_по_письму_Госстроя_от_25.12.90___6___0___0___0___0" localSheetId="7">#REF!</definedName>
    <definedName name="Поправочные_коэффициенты_по_письму_Госстроя_от_25.12.90___6___0___0___0___0" localSheetId="14">#REF!</definedName>
    <definedName name="Поправочные_коэффициенты_по_письму_Госстроя_от_25.12.90___6___0___0___0___0" localSheetId="13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 localSheetId="15">#REF!</definedName>
    <definedName name="Поправочные_коэффициенты_по_письму_Госстроя_от_25.12.90___6___0___0___0___0_1" localSheetId="7">#REF!</definedName>
    <definedName name="Поправочные_коэффициенты_по_письму_Госстроя_от_25.12.90___6___0___0___0___0_1" localSheetId="14">#REF!</definedName>
    <definedName name="Поправочные_коэффициенты_по_письму_Госстроя_от_25.12.90___6___0___0___0___0_1" localSheetId="13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 localSheetId="15">#REF!</definedName>
    <definedName name="Поправочные_коэффициенты_по_письму_Госстроя_от_25.12.90___6___0___0___0_1" localSheetId="7">#REF!</definedName>
    <definedName name="Поправочные_коэффициенты_по_письму_Госстроя_от_25.12.90___6___0___0___0_1" localSheetId="14">#REF!</definedName>
    <definedName name="Поправочные_коэффициенты_по_письму_Госстроя_от_25.12.90___6___0___0___0_1" localSheetId="13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 localSheetId="15">#REF!</definedName>
    <definedName name="Поправочные_коэффициенты_по_письму_Госстроя_от_25.12.90___6___0___0_1" localSheetId="7">#REF!</definedName>
    <definedName name="Поправочные_коэффициенты_по_письму_Госстроя_от_25.12.90___6___0___0_1" localSheetId="14">#REF!</definedName>
    <definedName name="Поправочные_коэффициенты_по_письму_Госстроя_от_25.12.90___6___0___0_1" localSheetId="13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 localSheetId="15">#REF!</definedName>
    <definedName name="Поправочные_коэффициенты_по_письму_Госстроя_от_25.12.90___6___0___1" localSheetId="7">#REF!</definedName>
    <definedName name="Поправочные_коэффициенты_по_письму_Госстроя_от_25.12.90___6___0___1" localSheetId="14">#REF!</definedName>
    <definedName name="Поправочные_коэффициенты_по_письму_Госстроя_от_25.12.90___6___0___1" localSheetId="13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 localSheetId="15">#REF!</definedName>
    <definedName name="Поправочные_коэффициенты_по_письму_Госстроя_от_25.12.90___6___0___1_1" localSheetId="7">#REF!</definedName>
    <definedName name="Поправочные_коэффициенты_по_письму_Госстроя_от_25.12.90___6___0___1_1" localSheetId="14">#REF!</definedName>
    <definedName name="Поправочные_коэффициенты_по_письму_Госстроя_от_25.12.90___6___0___1_1" localSheetId="13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 localSheetId="15">#REF!</definedName>
    <definedName name="Поправочные_коэффициенты_по_письму_Госстроя_от_25.12.90___6___0___5" localSheetId="7">#REF!</definedName>
    <definedName name="Поправочные_коэффициенты_по_письму_Госстроя_от_25.12.90___6___0___5" localSheetId="14">#REF!</definedName>
    <definedName name="Поправочные_коэффициенты_по_письму_Госстроя_от_25.12.90___6___0___5" localSheetId="1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 localSheetId="15">#REF!</definedName>
    <definedName name="Поправочные_коэффициенты_по_письму_Госстроя_от_25.12.90___6___0___5_1" localSheetId="7">#REF!</definedName>
    <definedName name="Поправочные_коэффициенты_по_письму_Госстроя_от_25.12.90___6___0___5_1" localSheetId="14">#REF!</definedName>
    <definedName name="Поправочные_коэффициенты_по_письму_Госстроя_от_25.12.90___6___0___5_1" localSheetId="13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 localSheetId="15">#REF!</definedName>
    <definedName name="Поправочные_коэффициенты_по_письму_Госстроя_от_25.12.90___6___0_1" localSheetId="7">#REF!</definedName>
    <definedName name="Поправочные_коэффициенты_по_письму_Госстроя_от_25.12.90___6___0_1" localSheetId="14">#REF!</definedName>
    <definedName name="Поправочные_коэффициенты_по_письму_Госстроя_от_25.12.90___6___0_1" localSheetId="13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 localSheetId="15">#REF!</definedName>
    <definedName name="Поправочные_коэффициенты_по_письму_Госстроя_от_25.12.90___6___0_1_1" localSheetId="7">#REF!</definedName>
    <definedName name="Поправочные_коэффициенты_по_письму_Госстроя_от_25.12.90___6___0_1_1" localSheetId="14">#REF!</definedName>
    <definedName name="Поправочные_коэффициенты_по_письму_Госстроя_от_25.12.90___6___0_1_1" localSheetId="13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 localSheetId="15">#REF!</definedName>
    <definedName name="Поправочные_коэффициенты_по_письму_Госстроя_от_25.12.90___6___0_1_1_1" localSheetId="7">#REF!</definedName>
    <definedName name="Поправочные_коэффициенты_по_письму_Госстроя_от_25.12.90___6___0_1_1_1" localSheetId="14">#REF!</definedName>
    <definedName name="Поправочные_коэффициенты_по_письму_Госстроя_от_25.12.90___6___0_1_1_1" localSheetId="13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 localSheetId="15">#REF!</definedName>
    <definedName name="Поправочные_коэффициенты_по_письму_Госстроя_от_25.12.90___6___0_3" localSheetId="7">#REF!</definedName>
    <definedName name="Поправочные_коэффициенты_по_письму_Госстроя_от_25.12.90___6___0_3" localSheetId="14">#REF!</definedName>
    <definedName name="Поправочные_коэффициенты_по_письму_Госстроя_от_25.12.90___6___0_3" localSheetId="13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 localSheetId="15">#REF!</definedName>
    <definedName name="Поправочные_коэффициенты_по_письму_Госстроя_от_25.12.90___6___0_3_1" localSheetId="7">#REF!</definedName>
    <definedName name="Поправочные_коэффициенты_по_письму_Госстроя_от_25.12.90___6___0_3_1" localSheetId="14">#REF!</definedName>
    <definedName name="Поправочные_коэффициенты_по_письму_Госстроя_от_25.12.90___6___0_3_1" localSheetId="13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 localSheetId="15">#REF!</definedName>
    <definedName name="Поправочные_коэффициенты_по_письму_Госстроя_от_25.12.90___6___0_5" localSheetId="7">#REF!</definedName>
    <definedName name="Поправочные_коэффициенты_по_письму_Госстроя_от_25.12.90___6___0_5" localSheetId="14">#REF!</definedName>
    <definedName name="Поправочные_коэффициенты_по_письму_Госстроя_от_25.12.90___6___0_5" localSheetId="1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 localSheetId="15">#REF!</definedName>
    <definedName name="Поправочные_коэффициенты_по_письму_Госстроя_от_25.12.90___6___0_5_1" localSheetId="7">#REF!</definedName>
    <definedName name="Поправочные_коэффициенты_по_письму_Госстроя_от_25.12.90___6___0_5_1" localSheetId="14">#REF!</definedName>
    <definedName name="Поправочные_коэффициенты_по_письму_Госстроя_от_25.12.90___6___0_5_1" localSheetId="13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12">#REF!</definedName>
    <definedName name="Поправочные_коэффициенты_по_письму_Госстроя_от_25.12.90___6___1" localSheetId="15">#REF!</definedName>
    <definedName name="Поправочные_коэффициенты_по_письму_Госстроя_от_25.12.90___6___1" localSheetId="7">#REF!</definedName>
    <definedName name="Поправочные_коэффициенты_по_письму_Госстроя_от_25.12.90___6___1" localSheetId="14">#REF!</definedName>
    <definedName name="Поправочные_коэффициенты_по_письму_Госстроя_от_25.12.90___6___1" localSheetId="13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12">#REF!</definedName>
    <definedName name="Поправочные_коэффициенты_по_письму_Госстроя_от_25.12.90___6___10" localSheetId="15">#REF!</definedName>
    <definedName name="Поправочные_коэффициенты_по_письму_Госстроя_от_25.12.90___6___10" localSheetId="7">#REF!</definedName>
    <definedName name="Поправочные_коэффициенты_по_письму_Госстроя_от_25.12.90___6___10" localSheetId="14">#REF!</definedName>
    <definedName name="Поправочные_коэффициенты_по_письму_Госстроя_от_25.12.90___6___10" localSheetId="13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 localSheetId="15">#REF!</definedName>
    <definedName name="Поправочные_коэффициенты_по_письму_Госстроя_от_25.12.90___6___10_1" localSheetId="7">#REF!</definedName>
    <definedName name="Поправочные_коэффициенты_по_письму_Госстроя_от_25.12.90___6___10_1" localSheetId="14">#REF!</definedName>
    <definedName name="Поправочные_коэффициенты_по_письму_Госстроя_от_25.12.90___6___10_1" localSheetId="13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12">#REF!</definedName>
    <definedName name="Поправочные_коэффициенты_по_письму_Госстроя_от_25.12.90___6___12" localSheetId="15">#REF!</definedName>
    <definedName name="Поправочные_коэффициенты_по_письму_Госстроя_от_25.12.90___6___12" localSheetId="7">#REF!</definedName>
    <definedName name="Поправочные_коэффициенты_по_письму_Госстроя_от_25.12.90___6___12" localSheetId="14">#REF!</definedName>
    <definedName name="Поправочные_коэффициенты_по_письму_Госстроя_от_25.12.90___6___12" localSheetId="13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12">#REF!</definedName>
    <definedName name="Поправочные_коэффициенты_по_письму_Госстроя_от_25.12.90___6___2" localSheetId="15">#REF!</definedName>
    <definedName name="Поправочные_коэффициенты_по_письму_Госстроя_от_25.12.90___6___2" localSheetId="7">#REF!</definedName>
    <definedName name="Поправочные_коэффициенты_по_письму_Госстроя_от_25.12.90___6___2" localSheetId="14">#REF!</definedName>
    <definedName name="Поправочные_коэффициенты_по_письму_Госстроя_от_25.12.90___6___2" localSheetId="13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 localSheetId="15">#REF!</definedName>
    <definedName name="Поправочные_коэффициенты_по_письму_Госстроя_от_25.12.90___6___2_1" localSheetId="7">#REF!</definedName>
    <definedName name="Поправочные_коэффициенты_по_письму_Госстроя_от_25.12.90___6___2_1" localSheetId="14">#REF!</definedName>
    <definedName name="Поправочные_коэффициенты_по_письму_Госстроя_от_25.12.90___6___2_1" localSheetId="13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12">#REF!</definedName>
    <definedName name="Поправочные_коэффициенты_по_письму_Госстроя_от_25.12.90___6___4" localSheetId="15">#REF!</definedName>
    <definedName name="Поправочные_коэффициенты_по_письму_Госстроя_от_25.12.90___6___4" localSheetId="7">#REF!</definedName>
    <definedName name="Поправочные_коэффициенты_по_письму_Госстроя_от_25.12.90___6___4" localSheetId="14">#REF!</definedName>
    <definedName name="Поправочные_коэффициенты_по_письму_Госстроя_от_25.12.90___6___4" localSheetId="1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 localSheetId="15">#REF!</definedName>
    <definedName name="Поправочные_коэффициенты_по_письму_Госстроя_от_25.12.90___6___4_1" localSheetId="7">#REF!</definedName>
    <definedName name="Поправочные_коэффициенты_по_письму_Госстроя_от_25.12.90___6___4_1" localSheetId="14">#REF!</definedName>
    <definedName name="Поправочные_коэффициенты_по_письму_Госстроя_от_25.12.90___6___4_1" localSheetId="13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12">#REF!</definedName>
    <definedName name="Поправочные_коэффициенты_по_письму_Госстроя_от_25.12.90___6___6" localSheetId="15">#REF!</definedName>
    <definedName name="Поправочные_коэффициенты_по_письму_Госстроя_от_25.12.90___6___6" localSheetId="7">#REF!</definedName>
    <definedName name="Поправочные_коэффициенты_по_письму_Госстроя_от_25.12.90___6___6" localSheetId="14">#REF!</definedName>
    <definedName name="Поправочные_коэффициенты_по_письму_Госстроя_от_25.12.90___6___6" localSheetId="13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 localSheetId="15">#REF!</definedName>
    <definedName name="Поправочные_коэффициенты_по_письму_Госстроя_от_25.12.90___6___6_1" localSheetId="7">#REF!</definedName>
    <definedName name="Поправочные_коэффициенты_по_письму_Госстроя_от_25.12.90___6___6_1" localSheetId="14">#REF!</definedName>
    <definedName name="Поправочные_коэффициенты_по_письму_Госстроя_от_25.12.90___6___6_1" localSheetId="13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12">#REF!</definedName>
    <definedName name="Поправочные_коэффициенты_по_письму_Госстроя_от_25.12.90___6___8" localSheetId="15">#REF!</definedName>
    <definedName name="Поправочные_коэффициенты_по_письму_Госстроя_от_25.12.90___6___8" localSheetId="7">#REF!</definedName>
    <definedName name="Поправочные_коэффициенты_по_письму_Госстроя_от_25.12.90___6___8" localSheetId="14">#REF!</definedName>
    <definedName name="Поправочные_коэффициенты_по_письму_Госстроя_от_25.12.90___6___8" localSheetId="13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 localSheetId="15">#REF!</definedName>
    <definedName name="Поправочные_коэффициенты_по_письму_Госстроя_от_25.12.90___6___8_1" localSheetId="7">#REF!</definedName>
    <definedName name="Поправочные_коэффициенты_по_письму_Госстроя_от_25.12.90___6___8_1" localSheetId="14">#REF!</definedName>
    <definedName name="Поправочные_коэффициенты_по_письму_Госстроя_от_25.12.90___6___8_1" localSheetId="13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 localSheetId="15">#REF!</definedName>
    <definedName name="Поправочные_коэффициенты_по_письму_Госстроя_от_25.12.90___6_1" localSheetId="7">#REF!</definedName>
    <definedName name="Поправочные_коэффициенты_по_письму_Госстроя_от_25.12.90___6_1" localSheetId="14">#REF!</definedName>
    <definedName name="Поправочные_коэффициенты_по_письму_Госстроя_от_25.12.90___6_1" localSheetId="13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 localSheetId="15">#REF!</definedName>
    <definedName name="Поправочные_коэффициенты_по_письму_Госстроя_от_25.12.90___6_1_1" localSheetId="7">#REF!</definedName>
    <definedName name="Поправочные_коэффициенты_по_письму_Госстроя_от_25.12.90___6_1_1" localSheetId="14">#REF!</definedName>
    <definedName name="Поправочные_коэффициенты_по_письму_Госстроя_от_25.12.90___6_1_1" localSheetId="13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 localSheetId="15">#REF!</definedName>
    <definedName name="Поправочные_коэффициенты_по_письму_Госстроя_от_25.12.90___6_1_1_1" localSheetId="7">#REF!</definedName>
    <definedName name="Поправочные_коэффициенты_по_письму_Госстроя_от_25.12.90___6_1_1_1" localSheetId="14">#REF!</definedName>
    <definedName name="Поправочные_коэффициенты_по_письму_Госстроя_от_25.12.90___6_1_1_1" localSheetId="13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 localSheetId="15">#REF!</definedName>
    <definedName name="Поправочные_коэффициенты_по_письму_Госстроя_от_25.12.90___6_3" localSheetId="7">#REF!</definedName>
    <definedName name="Поправочные_коэффициенты_по_письму_Госстроя_от_25.12.90___6_3" localSheetId="14">#REF!</definedName>
    <definedName name="Поправочные_коэффициенты_по_письму_Госстроя_от_25.12.90___6_3" localSheetId="13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 localSheetId="15">#REF!</definedName>
    <definedName name="Поправочные_коэффициенты_по_письму_Госстроя_от_25.12.90___6_3_1" localSheetId="7">#REF!</definedName>
    <definedName name="Поправочные_коэффициенты_по_письму_Госстроя_от_25.12.90___6_3_1" localSheetId="14">#REF!</definedName>
    <definedName name="Поправочные_коэффициенты_по_письму_Госстроя_от_25.12.90___6_3_1" localSheetId="13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12">#REF!</definedName>
    <definedName name="Поправочные_коэффициенты_по_письму_Госстроя_от_25.12.90___7" localSheetId="15">#REF!</definedName>
    <definedName name="Поправочные_коэффициенты_по_письму_Госстроя_от_25.12.90___7" localSheetId="7">#REF!</definedName>
    <definedName name="Поправочные_коэффициенты_по_письму_Госстроя_от_25.12.90___7" localSheetId="14">#REF!</definedName>
    <definedName name="Поправочные_коэффициенты_по_письму_Госстроя_от_25.12.90___7" localSheetId="13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12">#REF!</definedName>
    <definedName name="Поправочные_коэффициенты_по_письму_Госстроя_от_25.12.90___7___0" localSheetId="15">#REF!</definedName>
    <definedName name="Поправочные_коэффициенты_по_письму_Госстроя_от_25.12.90___7___0" localSheetId="7">#REF!</definedName>
    <definedName name="Поправочные_коэффициенты_по_письму_Госстроя_от_25.12.90___7___0" localSheetId="14">#REF!</definedName>
    <definedName name="Поправочные_коэффициенты_по_письму_Госстроя_от_25.12.90___7___0" localSheetId="13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 localSheetId="15">#REF!</definedName>
    <definedName name="Поправочные_коэффициенты_по_письму_Госстроя_от_25.12.90___7___0_1" localSheetId="7">#REF!</definedName>
    <definedName name="Поправочные_коэффициенты_по_письму_Госстроя_от_25.12.90___7___0_1" localSheetId="14">#REF!</definedName>
    <definedName name="Поправочные_коэффициенты_по_письму_Госстроя_от_25.12.90___7___0_1" localSheetId="13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12">#REF!</definedName>
    <definedName name="Поправочные_коэффициенты_по_письму_Госстроя_от_25.12.90___7___10" localSheetId="15">#REF!</definedName>
    <definedName name="Поправочные_коэффициенты_по_письму_Госстроя_от_25.12.90___7___10" localSheetId="7">#REF!</definedName>
    <definedName name="Поправочные_коэффициенты_по_письму_Госстроя_от_25.12.90___7___10" localSheetId="14">#REF!</definedName>
    <definedName name="Поправочные_коэффициенты_по_письму_Госстроя_от_25.12.90___7___10" localSheetId="13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12">#REF!</definedName>
    <definedName name="Поправочные_коэффициенты_по_письму_Госстроя_от_25.12.90___7___2" localSheetId="15">#REF!</definedName>
    <definedName name="Поправочные_коэффициенты_по_письму_Госстроя_от_25.12.90___7___2" localSheetId="7">#REF!</definedName>
    <definedName name="Поправочные_коэффициенты_по_письму_Госстроя_от_25.12.90___7___2" localSheetId="14">#REF!</definedName>
    <definedName name="Поправочные_коэффициенты_по_письму_Госстроя_от_25.12.90___7___2" localSheetId="13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12">#REF!</definedName>
    <definedName name="Поправочные_коэффициенты_по_письму_Госстроя_от_25.12.90___7___4" localSheetId="15">#REF!</definedName>
    <definedName name="Поправочные_коэффициенты_по_письму_Госстроя_от_25.12.90___7___4" localSheetId="7">#REF!</definedName>
    <definedName name="Поправочные_коэффициенты_по_письму_Госстроя_от_25.12.90___7___4" localSheetId="14">#REF!</definedName>
    <definedName name="Поправочные_коэффициенты_по_письму_Госстроя_от_25.12.90___7___4" localSheetId="13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12">#REF!</definedName>
    <definedName name="Поправочные_коэффициенты_по_письму_Госстроя_от_25.12.90___7___6" localSheetId="15">#REF!</definedName>
    <definedName name="Поправочные_коэффициенты_по_письму_Госстроя_от_25.12.90___7___6" localSheetId="7">#REF!</definedName>
    <definedName name="Поправочные_коэффициенты_по_письму_Госстроя_от_25.12.90___7___6" localSheetId="14">#REF!</definedName>
    <definedName name="Поправочные_коэффициенты_по_письму_Госстроя_от_25.12.90___7___6" localSheetId="13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12">#REF!</definedName>
    <definedName name="Поправочные_коэффициенты_по_письму_Госстроя_от_25.12.90___7___8" localSheetId="15">#REF!</definedName>
    <definedName name="Поправочные_коэффициенты_по_письму_Госстроя_от_25.12.90___7___8" localSheetId="7">#REF!</definedName>
    <definedName name="Поправочные_коэффициенты_по_письму_Госстроя_от_25.12.90___7___8" localSheetId="14">#REF!</definedName>
    <definedName name="Поправочные_коэффициенты_по_письму_Госстроя_от_25.12.90___7___8" localSheetId="13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 localSheetId="15">#REF!</definedName>
    <definedName name="Поправочные_коэффициенты_по_письму_Госстроя_от_25.12.90___7_1" localSheetId="7">#REF!</definedName>
    <definedName name="Поправочные_коэффициенты_по_письму_Госстроя_от_25.12.90___7_1" localSheetId="14">#REF!</definedName>
    <definedName name="Поправочные_коэффициенты_по_письму_Госстроя_от_25.12.90___7_1" localSheetId="13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12">#REF!</definedName>
    <definedName name="Поправочные_коэффициенты_по_письму_Госстроя_от_25.12.90___8" localSheetId="15">#REF!</definedName>
    <definedName name="Поправочные_коэффициенты_по_письму_Госстроя_от_25.12.90___8" localSheetId="7">#REF!</definedName>
    <definedName name="Поправочные_коэффициенты_по_письму_Госстроя_от_25.12.90___8" localSheetId="14">#REF!</definedName>
    <definedName name="Поправочные_коэффициенты_по_письму_Госстроя_от_25.12.90___8" localSheetId="13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12">#REF!</definedName>
    <definedName name="Поправочные_коэффициенты_по_письму_Госстроя_от_25.12.90___8___0" localSheetId="15">#REF!</definedName>
    <definedName name="Поправочные_коэффициенты_по_письму_Госстроя_от_25.12.90___8___0" localSheetId="7">#REF!</definedName>
    <definedName name="Поправочные_коэффициенты_по_письму_Госстроя_от_25.12.90___8___0" localSheetId="14">#REF!</definedName>
    <definedName name="Поправочные_коэффициенты_по_письму_Госстроя_от_25.12.90___8___0" localSheetId="13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12">#REF!</definedName>
    <definedName name="Поправочные_коэффициенты_по_письму_Госстроя_от_25.12.90___8___0___0" localSheetId="15">#REF!</definedName>
    <definedName name="Поправочные_коэффициенты_по_письму_Госстроя_от_25.12.90___8___0___0" localSheetId="7">#REF!</definedName>
    <definedName name="Поправочные_коэффициенты_по_письму_Госстроя_от_25.12.90___8___0___0" localSheetId="14">#REF!</definedName>
    <definedName name="Поправочные_коэффициенты_по_письму_Госстроя_от_25.12.90___8___0___0" localSheetId="13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12">#REF!</definedName>
    <definedName name="Поправочные_коэффициенты_по_письму_Госстроя_от_25.12.90___8___0___0___0" localSheetId="15">#REF!</definedName>
    <definedName name="Поправочные_коэффициенты_по_письму_Госстроя_от_25.12.90___8___0___0___0" localSheetId="7">#REF!</definedName>
    <definedName name="Поправочные_коэффициенты_по_письму_Госстроя_от_25.12.90___8___0___0___0" localSheetId="14">#REF!</definedName>
    <definedName name="Поправочные_коэффициенты_по_письму_Госстроя_от_25.12.90___8___0___0___0" localSheetId="13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15">#REF!</definedName>
    <definedName name="Поправочные_коэффициенты_по_письму_Госстроя_от_25.12.90___8___0___0___0___0" localSheetId="7">#REF!</definedName>
    <definedName name="Поправочные_коэффициенты_по_письму_Госстроя_от_25.12.90___8___0___0___0___0" localSheetId="14">#REF!</definedName>
    <definedName name="Поправочные_коэффициенты_по_письму_Госстроя_от_25.12.90___8___0___0___0___0" localSheetId="13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 localSheetId="15">#REF!</definedName>
    <definedName name="Поправочные_коэффициенты_по_письму_Госстроя_от_25.12.90___8___0___0___0___0_1" localSheetId="7">#REF!</definedName>
    <definedName name="Поправочные_коэффициенты_по_письму_Госстроя_от_25.12.90___8___0___0___0___0_1" localSheetId="14">#REF!</definedName>
    <definedName name="Поправочные_коэффициенты_по_письму_Госстроя_от_25.12.90___8___0___0___0___0_1" localSheetId="13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 localSheetId="15">#REF!</definedName>
    <definedName name="Поправочные_коэффициенты_по_письму_Госстроя_от_25.12.90___8___0___0___0_1" localSheetId="7">#REF!</definedName>
    <definedName name="Поправочные_коэффициенты_по_письму_Госстроя_от_25.12.90___8___0___0___0_1" localSheetId="14">#REF!</definedName>
    <definedName name="Поправочные_коэффициенты_по_письму_Госстроя_от_25.12.90___8___0___0___0_1" localSheetId="13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 localSheetId="15">#REF!</definedName>
    <definedName name="Поправочные_коэффициенты_по_письму_Госстроя_от_25.12.90___8___0___0_1" localSheetId="7">#REF!</definedName>
    <definedName name="Поправочные_коэффициенты_по_письму_Госстроя_от_25.12.90___8___0___0_1" localSheetId="14">#REF!</definedName>
    <definedName name="Поправочные_коэффициенты_по_письму_Госстроя_от_25.12.90___8___0___0_1" localSheetId="13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 localSheetId="15">#REF!</definedName>
    <definedName name="Поправочные_коэффициенты_по_письму_Госстроя_от_25.12.90___8___0___1" localSheetId="7">#REF!</definedName>
    <definedName name="Поправочные_коэффициенты_по_письму_Госстроя_от_25.12.90___8___0___1" localSheetId="14">#REF!</definedName>
    <definedName name="Поправочные_коэффициенты_по_письму_Госстроя_от_25.12.90___8___0___1" localSheetId="13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 localSheetId="15">#REF!</definedName>
    <definedName name="Поправочные_коэффициенты_по_письму_Госстроя_от_25.12.90___8___0___1_1" localSheetId="7">#REF!</definedName>
    <definedName name="Поправочные_коэффициенты_по_письму_Госстроя_от_25.12.90___8___0___1_1" localSheetId="14">#REF!</definedName>
    <definedName name="Поправочные_коэффициенты_по_письму_Госстроя_от_25.12.90___8___0___1_1" localSheetId="13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 localSheetId="15">#REF!</definedName>
    <definedName name="Поправочные_коэффициенты_по_письму_Госстроя_от_25.12.90___8___0___5" localSheetId="7">#REF!</definedName>
    <definedName name="Поправочные_коэффициенты_по_письму_Госстроя_от_25.12.90___8___0___5" localSheetId="14">#REF!</definedName>
    <definedName name="Поправочные_коэффициенты_по_письму_Госстроя_от_25.12.90___8___0___5" localSheetId="13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 localSheetId="15">#REF!</definedName>
    <definedName name="Поправочные_коэффициенты_по_письму_Госстроя_от_25.12.90___8___0___5_1" localSheetId="7">#REF!</definedName>
    <definedName name="Поправочные_коэффициенты_по_письму_Госстроя_от_25.12.90___8___0___5_1" localSheetId="14">#REF!</definedName>
    <definedName name="Поправочные_коэффициенты_по_письму_Госстроя_от_25.12.90___8___0___5_1" localSheetId="13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 localSheetId="15">#REF!</definedName>
    <definedName name="Поправочные_коэффициенты_по_письму_Госстроя_от_25.12.90___8___0_1" localSheetId="7">#REF!</definedName>
    <definedName name="Поправочные_коэффициенты_по_письму_Госстроя_от_25.12.90___8___0_1" localSheetId="14">#REF!</definedName>
    <definedName name="Поправочные_коэффициенты_по_письму_Госстроя_от_25.12.90___8___0_1" localSheetId="13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 localSheetId="15">#REF!</definedName>
    <definedName name="Поправочные_коэффициенты_по_письму_Госстроя_от_25.12.90___8___0_1_1" localSheetId="7">#REF!</definedName>
    <definedName name="Поправочные_коэффициенты_по_письму_Госстроя_от_25.12.90___8___0_1_1" localSheetId="14">#REF!</definedName>
    <definedName name="Поправочные_коэффициенты_по_письму_Госстроя_от_25.12.90___8___0_1_1" localSheetId="13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 localSheetId="15">#REF!</definedName>
    <definedName name="Поправочные_коэффициенты_по_письму_Госстроя_от_25.12.90___8___0_1_1_1" localSheetId="7">#REF!</definedName>
    <definedName name="Поправочные_коэффициенты_по_письму_Госстроя_от_25.12.90___8___0_1_1_1" localSheetId="14">#REF!</definedName>
    <definedName name="Поправочные_коэффициенты_по_письму_Госстроя_от_25.12.90___8___0_1_1_1" localSheetId="13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 localSheetId="15">#REF!</definedName>
    <definedName name="Поправочные_коэффициенты_по_письму_Госстроя_от_25.12.90___8___0_3" localSheetId="7">#REF!</definedName>
    <definedName name="Поправочные_коэффициенты_по_письму_Госстроя_от_25.12.90___8___0_3" localSheetId="14">#REF!</definedName>
    <definedName name="Поправочные_коэффициенты_по_письму_Госстроя_от_25.12.90___8___0_3" localSheetId="13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 localSheetId="15">#REF!</definedName>
    <definedName name="Поправочные_коэффициенты_по_письму_Госстроя_от_25.12.90___8___0_3_1" localSheetId="7">#REF!</definedName>
    <definedName name="Поправочные_коэффициенты_по_письму_Госстроя_от_25.12.90___8___0_3_1" localSheetId="14">#REF!</definedName>
    <definedName name="Поправочные_коэффициенты_по_письму_Госстроя_от_25.12.90___8___0_3_1" localSheetId="13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 localSheetId="15">#REF!</definedName>
    <definedName name="Поправочные_коэффициенты_по_письму_Госстроя_от_25.12.90___8___0_5" localSheetId="7">#REF!</definedName>
    <definedName name="Поправочные_коэффициенты_по_письму_Госстроя_от_25.12.90___8___0_5" localSheetId="14">#REF!</definedName>
    <definedName name="Поправочные_коэффициенты_по_письму_Госстроя_от_25.12.90___8___0_5" localSheetId="1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 localSheetId="15">#REF!</definedName>
    <definedName name="Поправочные_коэффициенты_по_письму_Госстроя_от_25.12.90___8___0_5_1" localSheetId="7">#REF!</definedName>
    <definedName name="Поправочные_коэффициенты_по_письму_Госстроя_от_25.12.90___8___0_5_1" localSheetId="14">#REF!</definedName>
    <definedName name="Поправочные_коэффициенты_по_письму_Госстроя_от_25.12.90___8___0_5_1" localSheetId="13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12">#REF!</definedName>
    <definedName name="Поправочные_коэффициенты_по_письму_Госстроя_от_25.12.90___8___1" localSheetId="15">#REF!</definedName>
    <definedName name="Поправочные_коэффициенты_по_письму_Госстроя_от_25.12.90___8___1" localSheetId="7">#REF!</definedName>
    <definedName name="Поправочные_коэффициенты_по_письму_Госстроя_от_25.12.90___8___1" localSheetId="14">#REF!</definedName>
    <definedName name="Поправочные_коэффициенты_по_письму_Госстроя_от_25.12.90___8___1" localSheetId="13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12">#REF!</definedName>
    <definedName name="Поправочные_коэффициенты_по_письму_Госстроя_от_25.12.90___8___10" localSheetId="15">#REF!</definedName>
    <definedName name="Поправочные_коэффициенты_по_письму_Госстроя_от_25.12.90___8___10" localSheetId="7">#REF!</definedName>
    <definedName name="Поправочные_коэффициенты_по_письму_Госстроя_от_25.12.90___8___10" localSheetId="14">#REF!</definedName>
    <definedName name="Поправочные_коэффициенты_по_письму_Госстроя_от_25.12.90___8___10" localSheetId="13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 localSheetId="15">#REF!</definedName>
    <definedName name="Поправочные_коэффициенты_по_письму_Госстроя_от_25.12.90___8___10_1" localSheetId="7">#REF!</definedName>
    <definedName name="Поправочные_коэффициенты_по_письму_Госстроя_от_25.12.90___8___10_1" localSheetId="14">#REF!</definedName>
    <definedName name="Поправочные_коэффициенты_по_письму_Госстроя_от_25.12.90___8___10_1" localSheetId="13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12">#REF!</definedName>
    <definedName name="Поправочные_коэффициенты_по_письму_Госстроя_от_25.12.90___8___12" localSheetId="15">#REF!</definedName>
    <definedName name="Поправочные_коэффициенты_по_письму_Госстроя_от_25.12.90___8___12" localSheetId="7">#REF!</definedName>
    <definedName name="Поправочные_коэффициенты_по_письму_Госстроя_от_25.12.90___8___12" localSheetId="14">#REF!</definedName>
    <definedName name="Поправочные_коэффициенты_по_письму_Госстроя_от_25.12.90___8___12" localSheetId="13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12">#REF!</definedName>
    <definedName name="Поправочные_коэффициенты_по_письму_Госстроя_от_25.12.90___8___2" localSheetId="15">#REF!</definedName>
    <definedName name="Поправочные_коэффициенты_по_письму_Госстроя_от_25.12.90___8___2" localSheetId="7">#REF!</definedName>
    <definedName name="Поправочные_коэффициенты_по_письму_Госстроя_от_25.12.90___8___2" localSheetId="14">#REF!</definedName>
    <definedName name="Поправочные_коэффициенты_по_письму_Госстроя_от_25.12.90___8___2" localSheetId="13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 localSheetId="15">#REF!</definedName>
    <definedName name="Поправочные_коэффициенты_по_письму_Госстроя_от_25.12.90___8___2_1" localSheetId="7">#REF!</definedName>
    <definedName name="Поправочные_коэффициенты_по_письму_Госстроя_от_25.12.90___8___2_1" localSheetId="14">#REF!</definedName>
    <definedName name="Поправочные_коэффициенты_по_письму_Госстроя_от_25.12.90___8___2_1" localSheetId="13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12">#REF!</definedName>
    <definedName name="Поправочные_коэффициенты_по_письму_Госстроя_от_25.12.90___8___4" localSheetId="15">#REF!</definedName>
    <definedName name="Поправочные_коэффициенты_по_письму_Госстроя_от_25.12.90___8___4" localSheetId="7">#REF!</definedName>
    <definedName name="Поправочные_коэффициенты_по_письму_Госстроя_от_25.12.90___8___4" localSheetId="14">#REF!</definedName>
    <definedName name="Поправочные_коэффициенты_по_письму_Госстроя_от_25.12.90___8___4" localSheetId="13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 localSheetId="15">#REF!</definedName>
    <definedName name="Поправочные_коэффициенты_по_письму_Госстроя_от_25.12.90___8___4_1" localSheetId="7">#REF!</definedName>
    <definedName name="Поправочные_коэффициенты_по_письму_Госстроя_от_25.12.90___8___4_1" localSheetId="14">#REF!</definedName>
    <definedName name="Поправочные_коэффициенты_по_письму_Госстроя_от_25.12.90___8___4_1" localSheetId="13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 localSheetId="15">#REF!</definedName>
    <definedName name="Поправочные_коэффициенты_по_письму_Госстроя_от_25.12.90___8___5" localSheetId="7">#REF!</definedName>
    <definedName name="Поправочные_коэффициенты_по_письму_Госстроя_от_25.12.90___8___5" localSheetId="14">#REF!</definedName>
    <definedName name="Поправочные_коэффициенты_по_письму_Госстроя_от_25.12.90___8___5" localSheetId="13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 localSheetId="15">#REF!</definedName>
    <definedName name="Поправочные_коэффициенты_по_письму_Госстроя_от_25.12.90___8___5_1" localSheetId="7">#REF!</definedName>
    <definedName name="Поправочные_коэффициенты_по_письму_Госстроя_от_25.12.90___8___5_1" localSheetId="14">#REF!</definedName>
    <definedName name="Поправочные_коэффициенты_по_письму_Госстроя_от_25.12.90___8___5_1" localSheetId="13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12">#REF!</definedName>
    <definedName name="Поправочные_коэффициенты_по_письму_Госстроя_от_25.12.90___8___6" localSheetId="15">#REF!</definedName>
    <definedName name="Поправочные_коэффициенты_по_письму_Госстроя_от_25.12.90___8___6" localSheetId="7">#REF!</definedName>
    <definedName name="Поправочные_коэффициенты_по_письму_Госстроя_от_25.12.90___8___6" localSheetId="14">#REF!</definedName>
    <definedName name="Поправочные_коэффициенты_по_письму_Госстроя_от_25.12.90___8___6" localSheetId="13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 localSheetId="15">#REF!</definedName>
    <definedName name="Поправочные_коэффициенты_по_письму_Госстроя_от_25.12.90___8___6_1" localSheetId="7">#REF!</definedName>
    <definedName name="Поправочные_коэффициенты_по_письму_Госстроя_от_25.12.90___8___6_1" localSheetId="14">#REF!</definedName>
    <definedName name="Поправочные_коэффициенты_по_письму_Госстроя_от_25.12.90___8___6_1" localSheetId="13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12">#REF!</definedName>
    <definedName name="Поправочные_коэффициенты_по_письму_Госстроя_от_25.12.90___8___8" localSheetId="15">#REF!</definedName>
    <definedName name="Поправочные_коэффициенты_по_письму_Госстроя_от_25.12.90___8___8" localSheetId="7">#REF!</definedName>
    <definedName name="Поправочные_коэффициенты_по_письму_Госстроя_от_25.12.90___8___8" localSheetId="14">#REF!</definedName>
    <definedName name="Поправочные_коэффициенты_по_письму_Госстроя_от_25.12.90___8___8" localSheetId="13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 localSheetId="15">#REF!</definedName>
    <definedName name="Поправочные_коэффициенты_по_письму_Госстроя_от_25.12.90___8___8_1" localSheetId="7">#REF!</definedName>
    <definedName name="Поправочные_коэффициенты_по_письму_Госстроя_от_25.12.90___8___8_1" localSheetId="14">#REF!</definedName>
    <definedName name="Поправочные_коэффициенты_по_письму_Госстроя_от_25.12.90___8___8_1" localSheetId="13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 localSheetId="15">#REF!</definedName>
    <definedName name="Поправочные_коэффициенты_по_письму_Госстроя_от_25.12.90___8_1" localSheetId="7">#REF!</definedName>
    <definedName name="Поправочные_коэффициенты_по_письму_Госстроя_от_25.12.90___8_1" localSheetId="14">#REF!</definedName>
    <definedName name="Поправочные_коэффициенты_по_письму_Госстроя_от_25.12.90___8_1" localSheetId="13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 localSheetId="15">#REF!</definedName>
    <definedName name="Поправочные_коэффициенты_по_письму_Госстроя_от_25.12.90___8_1_1" localSheetId="7">#REF!</definedName>
    <definedName name="Поправочные_коэффициенты_по_письму_Госстроя_от_25.12.90___8_1_1" localSheetId="14">#REF!</definedName>
    <definedName name="Поправочные_коэффициенты_по_письму_Госстроя_от_25.12.90___8_1_1" localSheetId="13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 localSheetId="15">#REF!</definedName>
    <definedName name="Поправочные_коэффициенты_по_письму_Госстроя_от_25.12.90___8_1_1_1" localSheetId="7">#REF!</definedName>
    <definedName name="Поправочные_коэффициенты_по_письму_Госстроя_от_25.12.90___8_1_1_1" localSheetId="14">#REF!</definedName>
    <definedName name="Поправочные_коэффициенты_по_письму_Госстроя_от_25.12.90___8_1_1_1" localSheetId="13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 localSheetId="15">#REF!</definedName>
    <definedName name="Поправочные_коэффициенты_по_письму_Госстроя_от_25.12.90___8_3" localSheetId="7">#REF!</definedName>
    <definedName name="Поправочные_коэффициенты_по_письму_Госстроя_от_25.12.90___8_3" localSheetId="14">#REF!</definedName>
    <definedName name="Поправочные_коэффициенты_по_письму_Госстроя_от_25.12.90___8_3" localSheetId="13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 localSheetId="15">#REF!</definedName>
    <definedName name="Поправочные_коэффициенты_по_письму_Госстроя_от_25.12.90___8_3_1" localSheetId="7">#REF!</definedName>
    <definedName name="Поправочные_коэффициенты_по_письму_Госстроя_от_25.12.90___8_3_1" localSheetId="14">#REF!</definedName>
    <definedName name="Поправочные_коэффициенты_по_письму_Госстроя_от_25.12.90___8_3_1" localSheetId="13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 localSheetId="15">#REF!</definedName>
    <definedName name="Поправочные_коэффициенты_по_письму_Госстроя_от_25.12.90___8_5" localSheetId="7">#REF!</definedName>
    <definedName name="Поправочные_коэффициенты_по_письму_Госстроя_от_25.12.90___8_5" localSheetId="14">#REF!</definedName>
    <definedName name="Поправочные_коэффициенты_по_письму_Госстроя_от_25.12.90___8_5" localSheetId="13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 localSheetId="15">#REF!</definedName>
    <definedName name="Поправочные_коэффициенты_по_письму_Госстроя_от_25.12.90___8_5_1" localSheetId="7">#REF!</definedName>
    <definedName name="Поправочные_коэффициенты_по_письму_Госстроя_от_25.12.90___8_5_1" localSheetId="14">#REF!</definedName>
    <definedName name="Поправочные_коэффициенты_по_письму_Госстроя_от_25.12.90___8_5_1" localSheetId="13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12">#REF!</definedName>
    <definedName name="Поправочные_коэффициенты_по_письму_Госстроя_от_25.12.90___9" localSheetId="15">#REF!</definedName>
    <definedName name="Поправочные_коэффициенты_по_письму_Госстроя_от_25.12.90___9" localSheetId="7">#REF!</definedName>
    <definedName name="Поправочные_коэффициенты_по_письму_Госстроя_от_25.12.90___9" localSheetId="14">#REF!</definedName>
    <definedName name="Поправочные_коэффициенты_по_письму_Госстроя_от_25.12.90___9" localSheetId="13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12">#REF!</definedName>
    <definedName name="Поправочные_коэффициенты_по_письму_Госстроя_от_25.12.90___9___0" localSheetId="15">#REF!</definedName>
    <definedName name="Поправочные_коэффициенты_по_письму_Госстроя_от_25.12.90___9___0" localSheetId="7">#REF!</definedName>
    <definedName name="Поправочные_коэффициенты_по_письму_Госстроя_от_25.12.90___9___0" localSheetId="14">#REF!</definedName>
    <definedName name="Поправочные_коэффициенты_по_письму_Госстроя_от_25.12.90___9___0" localSheetId="13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12">#REF!</definedName>
    <definedName name="Поправочные_коэффициенты_по_письму_Госстроя_от_25.12.90___9___0___0" localSheetId="15">#REF!</definedName>
    <definedName name="Поправочные_коэффициенты_по_письму_Госстроя_от_25.12.90___9___0___0" localSheetId="7">#REF!</definedName>
    <definedName name="Поправочные_коэффициенты_по_письму_Госстроя_от_25.12.90___9___0___0" localSheetId="14">#REF!</definedName>
    <definedName name="Поправочные_коэффициенты_по_письму_Госстроя_от_25.12.90___9___0___0" localSheetId="13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12">#REF!</definedName>
    <definedName name="Поправочные_коэффициенты_по_письму_Госстроя_от_25.12.90___9___0___0___0" localSheetId="15">#REF!</definedName>
    <definedName name="Поправочные_коэффициенты_по_письму_Госстроя_от_25.12.90___9___0___0___0" localSheetId="7">#REF!</definedName>
    <definedName name="Поправочные_коэффициенты_по_письму_Госстроя_от_25.12.90___9___0___0___0" localSheetId="14">#REF!</definedName>
    <definedName name="Поправочные_коэффициенты_по_письму_Госстроя_от_25.12.90___9___0___0___0" localSheetId="13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15">#REF!</definedName>
    <definedName name="Поправочные_коэффициенты_по_письму_Госстроя_от_25.12.90___9___0___0___0___0" localSheetId="7">#REF!</definedName>
    <definedName name="Поправочные_коэффициенты_по_письму_Госстроя_от_25.12.90___9___0___0___0___0" localSheetId="14">#REF!</definedName>
    <definedName name="Поправочные_коэффициенты_по_письму_Госстроя_от_25.12.90___9___0___0___0___0" localSheetId="13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 localSheetId="15">#REF!</definedName>
    <definedName name="Поправочные_коэффициенты_по_письму_Госстроя_от_25.12.90___9___0___0___0___0_1" localSheetId="7">#REF!</definedName>
    <definedName name="Поправочные_коэффициенты_по_письму_Госстроя_от_25.12.90___9___0___0___0___0_1" localSheetId="14">#REF!</definedName>
    <definedName name="Поправочные_коэффициенты_по_письму_Госстроя_от_25.12.90___9___0___0___0___0_1" localSheetId="13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 localSheetId="15">#REF!</definedName>
    <definedName name="Поправочные_коэффициенты_по_письму_Госстроя_от_25.12.90___9___0___0___0_1" localSheetId="7">#REF!</definedName>
    <definedName name="Поправочные_коэффициенты_по_письму_Госстроя_от_25.12.90___9___0___0___0_1" localSheetId="14">#REF!</definedName>
    <definedName name="Поправочные_коэффициенты_по_письму_Госстроя_от_25.12.90___9___0___0___0_1" localSheetId="13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 localSheetId="15">#REF!</definedName>
    <definedName name="Поправочные_коэффициенты_по_письму_Госстроя_от_25.12.90___9___0___0_1" localSheetId="7">#REF!</definedName>
    <definedName name="Поправочные_коэффициенты_по_письму_Госстроя_от_25.12.90___9___0___0_1" localSheetId="14">#REF!</definedName>
    <definedName name="Поправочные_коэффициенты_по_письму_Госстроя_от_25.12.90___9___0___0_1" localSheetId="13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 localSheetId="15">#REF!</definedName>
    <definedName name="Поправочные_коэффициенты_по_письму_Госстроя_от_25.12.90___9___0___5" localSheetId="7">#REF!</definedName>
    <definedName name="Поправочные_коэффициенты_по_письму_Госстроя_от_25.12.90___9___0___5" localSheetId="14">#REF!</definedName>
    <definedName name="Поправочные_коэффициенты_по_письму_Госстроя_от_25.12.90___9___0___5" localSheetId="13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 localSheetId="15">#REF!</definedName>
    <definedName name="Поправочные_коэффициенты_по_письму_Госстроя_от_25.12.90___9___0___5_1" localSheetId="7">#REF!</definedName>
    <definedName name="Поправочные_коэффициенты_по_письму_Госстроя_от_25.12.90___9___0___5_1" localSheetId="14">#REF!</definedName>
    <definedName name="Поправочные_коэффициенты_по_письму_Госстроя_от_25.12.90___9___0___5_1" localSheetId="13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 localSheetId="15">#REF!</definedName>
    <definedName name="Поправочные_коэффициенты_по_письму_Госстроя_от_25.12.90___9___0_1" localSheetId="7">#REF!</definedName>
    <definedName name="Поправочные_коэффициенты_по_письму_Госстроя_от_25.12.90___9___0_1" localSheetId="14">#REF!</definedName>
    <definedName name="Поправочные_коэффициенты_по_письму_Госстроя_от_25.12.90___9___0_1" localSheetId="13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 localSheetId="15">#REF!</definedName>
    <definedName name="Поправочные_коэффициенты_по_письму_Госстроя_от_25.12.90___9___0_5" localSheetId="7">#REF!</definedName>
    <definedName name="Поправочные_коэффициенты_по_письму_Госстроя_от_25.12.90___9___0_5" localSheetId="14">#REF!</definedName>
    <definedName name="Поправочные_коэффициенты_по_письму_Госстроя_от_25.12.90___9___0_5" localSheetId="1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 localSheetId="15">#REF!</definedName>
    <definedName name="Поправочные_коэффициенты_по_письму_Госстроя_от_25.12.90___9___0_5_1" localSheetId="7">#REF!</definedName>
    <definedName name="Поправочные_коэффициенты_по_письму_Госстроя_от_25.12.90___9___0_5_1" localSheetId="14">#REF!</definedName>
    <definedName name="Поправочные_коэффициенты_по_письму_Госстроя_от_25.12.90___9___0_5_1" localSheetId="13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12">#REF!</definedName>
    <definedName name="Поправочные_коэффициенты_по_письму_Госстроя_от_25.12.90___9___10" localSheetId="15">#REF!</definedName>
    <definedName name="Поправочные_коэффициенты_по_письму_Госстроя_от_25.12.90___9___10" localSheetId="7">#REF!</definedName>
    <definedName name="Поправочные_коэффициенты_по_письму_Госстроя_от_25.12.90___9___10" localSheetId="14">#REF!</definedName>
    <definedName name="Поправочные_коэффициенты_по_письму_Госстроя_от_25.12.90___9___10" localSheetId="13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12">#REF!</definedName>
    <definedName name="Поправочные_коэффициенты_по_письму_Госстроя_от_25.12.90___9___2" localSheetId="15">#REF!</definedName>
    <definedName name="Поправочные_коэффициенты_по_письму_Госстроя_от_25.12.90___9___2" localSheetId="7">#REF!</definedName>
    <definedName name="Поправочные_коэффициенты_по_письму_Госстроя_от_25.12.90___9___2" localSheetId="14">#REF!</definedName>
    <definedName name="Поправочные_коэффициенты_по_письму_Госстроя_от_25.12.90___9___2" localSheetId="13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12">#REF!</definedName>
    <definedName name="Поправочные_коэффициенты_по_письму_Госстроя_от_25.12.90___9___4" localSheetId="15">#REF!</definedName>
    <definedName name="Поправочные_коэффициенты_по_письму_Госстроя_от_25.12.90___9___4" localSheetId="7">#REF!</definedName>
    <definedName name="Поправочные_коэффициенты_по_письму_Госстроя_от_25.12.90___9___4" localSheetId="14">#REF!</definedName>
    <definedName name="Поправочные_коэффициенты_по_письму_Госстроя_от_25.12.90___9___4" localSheetId="13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15">#REF!</definedName>
    <definedName name="Поправочные_коэффициенты_по_письму_Госстроя_от_25.12.90___9___5" localSheetId="7">#REF!</definedName>
    <definedName name="Поправочные_коэффициенты_по_письму_Госстроя_от_25.12.90___9___5" localSheetId="14">#REF!</definedName>
    <definedName name="Поправочные_коэффициенты_по_письму_Госстроя_от_25.12.90___9___5" localSheetId="13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 localSheetId="15">#REF!</definedName>
    <definedName name="Поправочные_коэффициенты_по_письму_Госстроя_от_25.12.90___9___5_1" localSheetId="7">#REF!</definedName>
    <definedName name="Поправочные_коэффициенты_по_письму_Госстроя_от_25.12.90___9___5_1" localSheetId="14">#REF!</definedName>
    <definedName name="Поправочные_коэффициенты_по_письму_Госстроя_от_25.12.90___9___5_1" localSheetId="13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12">#REF!</definedName>
    <definedName name="Поправочные_коэффициенты_по_письму_Госстроя_от_25.12.90___9___6" localSheetId="15">#REF!</definedName>
    <definedName name="Поправочные_коэффициенты_по_письму_Госстроя_от_25.12.90___9___6" localSheetId="7">#REF!</definedName>
    <definedName name="Поправочные_коэффициенты_по_письму_Госстроя_от_25.12.90___9___6" localSheetId="14">#REF!</definedName>
    <definedName name="Поправочные_коэффициенты_по_письму_Госстроя_от_25.12.90___9___6" localSheetId="13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12">#REF!</definedName>
    <definedName name="Поправочные_коэффициенты_по_письму_Госстроя_от_25.12.90___9___8" localSheetId="15">#REF!</definedName>
    <definedName name="Поправочные_коэффициенты_по_письму_Госстроя_от_25.12.90___9___8" localSheetId="7">#REF!</definedName>
    <definedName name="Поправочные_коэффициенты_по_письму_Госстроя_от_25.12.90___9___8" localSheetId="14">#REF!</definedName>
    <definedName name="Поправочные_коэффициенты_по_письму_Госстроя_от_25.12.90___9___8" localSheetId="13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15">#REF!</definedName>
    <definedName name="Поправочные_коэффициенты_по_письму_Госстроя_от_25.12.90___9_1" localSheetId="7">#REF!</definedName>
    <definedName name="Поправочные_коэффициенты_по_письму_Госстроя_от_25.12.90___9_1" localSheetId="14">#REF!</definedName>
    <definedName name="Поправочные_коэффициенты_по_письму_Госстроя_от_25.12.90___9_1" localSheetId="13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 localSheetId="15">#REF!</definedName>
    <definedName name="Поправочные_коэффициенты_по_письму_Госстроя_от_25.12.90___9_1_1" localSheetId="7">#REF!</definedName>
    <definedName name="Поправочные_коэффициенты_по_письму_Госстроя_от_25.12.90___9_1_1" localSheetId="14">#REF!</definedName>
    <definedName name="Поправочные_коэффициенты_по_письму_Госстроя_от_25.12.90___9_1_1" localSheetId="13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 localSheetId="15">#REF!</definedName>
    <definedName name="Поправочные_коэффициенты_по_письму_Госстроя_от_25.12.90___9_1_1_1" localSheetId="7">#REF!</definedName>
    <definedName name="Поправочные_коэффициенты_по_письму_Госстроя_от_25.12.90___9_1_1_1" localSheetId="14">#REF!</definedName>
    <definedName name="Поправочные_коэффициенты_по_письму_Госстроя_от_25.12.90___9_1_1_1" localSheetId="13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15">#REF!</definedName>
    <definedName name="Поправочные_коэффициенты_по_письму_Госстроя_от_25.12.90___9_3" localSheetId="7">#REF!</definedName>
    <definedName name="Поправочные_коэффициенты_по_письму_Госстроя_от_25.12.90___9_3" localSheetId="14">#REF!</definedName>
    <definedName name="Поправочные_коэффициенты_по_письму_Госстроя_от_25.12.90___9_3" localSheetId="13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15">#REF!</definedName>
    <definedName name="Поправочные_коэффициенты_по_письму_Госстроя_от_25.12.90___9_3_1" localSheetId="7">#REF!</definedName>
    <definedName name="Поправочные_коэффициенты_по_письму_Госстроя_от_25.12.90___9_3_1" localSheetId="14">#REF!</definedName>
    <definedName name="Поправочные_коэффициенты_по_письму_Госстроя_от_25.12.90___9_3_1" localSheetId="13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 localSheetId="15">#REF!</definedName>
    <definedName name="Поправочные_коэффициенты_по_письму_Госстроя_от_25.12.90___9_5" localSheetId="7">#REF!</definedName>
    <definedName name="Поправочные_коэффициенты_по_письму_Госстроя_от_25.12.90___9_5" localSheetId="14">#REF!</definedName>
    <definedName name="Поправочные_коэффициенты_по_письму_Госстроя_от_25.12.90___9_5" localSheetId="1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 localSheetId="15">#REF!</definedName>
    <definedName name="Поправочные_коэффициенты_по_письму_Госстроя_от_25.12.90___9_5_1" localSheetId="7">#REF!</definedName>
    <definedName name="Поправочные_коэффициенты_по_письму_Госстроя_от_25.12.90___9_5_1" localSheetId="14">#REF!</definedName>
    <definedName name="Поправочные_коэффициенты_по_письму_Госстроя_от_25.12.90___9_5_1" localSheetId="13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 localSheetId="15">#REF!</definedName>
    <definedName name="Поправочные_коэффициенты_по_письму_Госстроя_от_25.12.90_1_1" localSheetId="7">#REF!</definedName>
    <definedName name="Поправочные_коэффициенты_по_письму_Госстроя_от_25.12.90_1_1" localSheetId="14">#REF!</definedName>
    <definedName name="Поправочные_коэффициенты_по_письму_Госстроя_от_25.12.90_1_1" localSheetId="13">#REF!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 localSheetId="15">#REF!</definedName>
    <definedName name="Поправочные_коэффициенты_по_письму_Госстроя_от_25.12.90_1_1_1" localSheetId="7">#REF!</definedName>
    <definedName name="Поправочные_коэффициенты_по_письму_Госстроя_от_25.12.90_1_1_1" localSheetId="14">#REF!</definedName>
    <definedName name="Поправочные_коэффициенты_по_письму_Госстроя_от_25.12.90_1_1_1" localSheetId="13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12" hidden="1">{#N/A,#N/A,TRUE,"Смета на пасс. обор. №1"}</definedName>
    <definedName name="пор" localSheetId="15" hidden="1">{#N/A,#N/A,TRUE,"Смета на пасс. обор. №1"}</definedName>
    <definedName name="пор" localSheetId="7" hidden="1">{#N/A,#N/A,TRUE,"Смета на пасс. обор. №1"}</definedName>
    <definedName name="пор" localSheetId="14" hidden="1">{#N/A,#N/A,TRUE,"Смета на пасс. обор. №1"}</definedName>
    <definedName name="пор" localSheetId="0" hidden="1">{#N/A,#N/A,TRUE,"Смета на пасс. обор. №1"}</definedName>
    <definedName name="пор" localSheetId="13" hidden="1">{#N/A,#N/A,TRUE,"Смета на пасс. обор. №1"}</definedName>
    <definedName name="пор" hidden="1">{#N/A,#N/A,TRUE,"Смета на пасс. обор. №1"}</definedName>
    <definedName name="пор_1" localSheetId="12" hidden="1">{#N/A,#N/A,TRUE,"Смета на пасс. обор. №1"}</definedName>
    <definedName name="пор_1" localSheetId="15" hidden="1">{#N/A,#N/A,TRUE,"Смета на пасс. обор. №1"}</definedName>
    <definedName name="пор_1" localSheetId="7" hidden="1">{#N/A,#N/A,TRUE,"Смета на пасс. обор. №1"}</definedName>
    <definedName name="пор_1" localSheetId="14" hidden="1">{#N/A,#N/A,TRUE,"Смета на пасс. обор. №1"}</definedName>
    <definedName name="пор_1" localSheetId="0" hidden="1">{#N/A,#N/A,TRUE,"Смета на пасс. обор. №1"}</definedName>
    <definedName name="пор_1" localSheetId="13" hidden="1">{#N/A,#N/A,TRUE,"Смета на пасс. обор. №1"}</definedName>
    <definedName name="пор_1" hidden="1">{#N/A,#N/A,TRUE,"Смета на пасс. обор. №1"}</definedName>
    <definedName name="пояснит." localSheetId="12">#REF!</definedName>
    <definedName name="пояснит." localSheetId="15">#REF!</definedName>
    <definedName name="пояснит." localSheetId="7">#REF!</definedName>
    <definedName name="пояснит." localSheetId="14">#REF!</definedName>
    <definedName name="пояснит." localSheetId="13">#REF!</definedName>
    <definedName name="пояснит.">#REF!</definedName>
    <definedName name="ппп" localSheetId="12">#REF!</definedName>
    <definedName name="ппп" localSheetId="15">#REF!</definedName>
    <definedName name="ппп" localSheetId="7">#REF!</definedName>
    <definedName name="ппп" localSheetId="14">#REF!</definedName>
    <definedName name="ппп" localSheetId="13">#REF!</definedName>
    <definedName name="ппп">#REF!</definedName>
    <definedName name="пппп" localSheetId="12">#REF!</definedName>
    <definedName name="пппп" localSheetId="15">#REF!</definedName>
    <definedName name="пппп" localSheetId="7">#REF!</definedName>
    <definedName name="пппп" localSheetId="14">#REF!</definedName>
    <definedName name="пппп" localSheetId="13">#REF!</definedName>
    <definedName name="пппп">#REF!</definedName>
    <definedName name="пр" localSheetId="12">[21]топография!#REF!</definedName>
    <definedName name="пр" localSheetId="15">[21]топография!#REF!</definedName>
    <definedName name="пр" localSheetId="7">[4]топография!#REF!</definedName>
    <definedName name="пр" localSheetId="14">[5]топография!#REF!</definedName>
    <definedName name="пр" localSheetId="13">[5]топография!#REF!</definedName>
    <definedName name="пр">[6]топография!#REF!</definedName>
    <definedName name="приб">[8]Управление!$AE$20</definedName>
    <definedName name="прибвб2">[8]Управление!$AF$20</definedName>
    <definedName name="про" localSheetId="12" hidden="1">{#N/A,#N/A,TRUE,"Смета на пасс. обор. №1"}</definedName>
    <definedName name="про" localSheetId="15" hidden="1">{#N/A,#N/A,TRUE,"Смета на пасс. обор. №1"}</definedName>
    <definedName name="про" localSheetId="7" hidden="1">{#N/A,#N/A,TRUE,"Смета на пасс. обор. №1"}</definedName>
    <definedName name="про" localSheetId="14" hidden="1">{#N/A,#N/A,TRUE,"Смета на пасс. обор. №1"}</definedName>
    <definedName name="про" localSheetId="0" hidden="1">{#N/A,#N/A,TRUE,"Смета на пасс. обор. №1"}</definedName>
    <definedName name="про" localSheetId="13" hidden="1">{#N/A,#N/A,TRUE,"Смета на пасс. обор. №1"}</definedName>
    <definedName name="про" hidden="1">{#N/A,#N/A,TRUE,"Смета на пасс. обор. №1"}</definedName>
    <definedName name="про_1" localSheetId="12" hidden="1">{#N/A,#N/A,TRUE,"Смета на пасс. обор. №1"}</definedName>
    <definedName name="про_1" localSheetId="15" hidden="1">{#N/A,#N/A,TRUE,"Смета на пасс. обор. №1"}</definedName>
    <definedName name="про_1" localSheetId="7" hidden="1">{#N/A,#N/A,TRUE,"Смета на пасс. обор. №1"}</definedName>
    <definedName name="про_1" localSheetId="14" hidden="1">{#N/A,#N/A,TRUE,"Смета на пасс. обор. №1"}</definedName>
    <definedName name="про_1" localSheetId="0" hidden="1">{#N/A,#N/A,TRUE,"Смета на пасс. обор. №1"}</definedName>
    <definedName name="про_1" localSheetId="13" hidden="1">{#N/A,#N/A,TRUE,"Смета на пасс. обор. №1"}</definedName>
    <definedName name="про_1" hidden="1">{#N/A,#N/A,TRUE,"Смета на пасс. обор. №1"}</definedName>
    <definedName name="пробная" localSheetId="11">#REF!</definedName>
    <definedName name="пробная" localSheetId="12">#REF!</definedName>
    <definedName name="пробная" localSheetId="15">#REF!</definedName>
    <definedName name="пробная" localSheetId="7">#REF!</definedName>
    <definedName name="пробная" localSheetId="14">#REF!</definedName>
    <definedName name="пробная" localSheetId="13">#REF!</definedName>
    <definedName name="пробная">#REF!</definedName>
    <definedName name="пробная_1" localSheetId="15">#REF!</definedName>
    <definedName name="пробная_1" localSheetId="7">#REF!</definedName>
    <definedName name="пробная_1" localSheetId="14">#REF!</definedName>
    <definedName name="пробная_1" localSheetId="13">#REF!</definedName>
    <definedName name="пробная_1">#REF!</definedName>
    <definedName name="Прогноз_Вып_пц">[17]рабочий!$Y$240:$AP$262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2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5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7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4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3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12">#REF!</definedName>
    <definedName name="Проектные2" localSheetId="15">#REF!</definedName>
    <definedName name="Проектные2" localSheetId="7">#REF!</definedName>
    <definedName name="Проектные2" localSheetId="14">#REF!</definedName>
    <definedName name="Проектные2" localSheetId="13">#REF!</definedName>
    <definedName name="Проектные2">#REF!</definedName>
    <definedName name="прол" localSheetId="12" hidden="1">{#N/A,#N/A,TRUE,"Смета на пасс. обор. №1"}</definedName>
    <definedName name="прол" localSheetId="15" hidden="1">{#N/A,#N/A,TRUE,"Смета на пасс. обор. №1"}</definedName>
    <definedName name="прол" localSheetId="7" hidden="1">{#N/A,#N/A,TRUE,"Смета на пасс. обор. №1"}</definedName>
    <definedName name="прол" localSheetId="14" hidden="1">{#N/A,#N/A,TRUE,"Смета на пасс. обор. №1"}</definedName>
    <definedName name="прол" localSheetId="0" hidden="1">{#N/A,#N/A,TRUE,"Смета на пасс. обор. №1"}</definedName>
    <definedName name="прол" localSheetId="13" hidden="1">{#N/A,#N/A,TRUE,"Смета на пасс. обор. №1"}</definedName>
    <definedName name="прол" hidden="1">{#N/A,#N/A,TRUE,"Смета на пасс. обор. №1"}</definedName>
    <definedName name="пролдж" localSheetId="12" hidden="1">{#N/A,#N/A,TRUE,"Смета на пасс. обор. №1"}</definedName>
    <definedName name="пролдж" localSheetId="15" hidden="1">{#N/A,#N/A,TRUE,"Смета на пасс. обор. №1"}</definedName>
    <definedName name="пролдж" localSheetId="7" hidden="1">{#N/A,#N/A,TRUE,"Смета на пасс. обор. №1"}</definedName>
    <definedName name="пролдж" localSheetId="14" hidden="1">{#N/A,#N/A,TRUE,"Смета на пасс. обор. №1"}</definedName>
    <definedName name="пролдж" localSheetId="0" hidden="1">{#N/A,#N/A,TRUE,"Смета на пасс. обор. №1"}</definedName>
    <definedName name="пролдж" localSheetId="13" hidden="1">{#N/A,#N/A,TRUE,"Смета на пасс. обор. №1"}</definedName>
    <definedName name="пролдж" hidden="1">{#N/A,#N/A,TRUE,"Смета на пасс. обор. №1"}</definedName>
    <definedName name="пролдж_1" localSheetId="12" hidden="1">{#N/A,#N/A,TRUE,"Смета на пасс. обор. №1"}</definedName>
    <definedName name="пролдж_1" localSheetId="15" hidden="1">{#N/A,#N/A,TRUE,"Смета на пасс. обор. №1"}</definedName>
    <definedName name="пролдж_1" localSheetId="7" hidden="1">{#N/A,#N/A,TRUE,"Смета на пасс. обор. №1"}</definedName>
    <definedName name="пролдж_1" localSheetId="14" hidden="1">{#N/A,#N/A,TRUE,"Смета на пасс. обор. №1"}</definedName>
    <definedName name="пролдж_1" localSheetId="0" hidden="1">{#N/A,#N/A,TRUE,"Смета на пасс. обор. №1"}</definedName>
    <definedName name="пролдж_1" localSheetId="13" hidden="1">{#N/A,#N/A,TRUE,"Смета на пасс. обор. №1"}</definedName>
    <definedName name="пролдж_1" hidden="1">{#N/A,#N/A,TRUE,"Смета на пасс. обор. №1"}</definedName>
    <definedName name="промбез" localSheetId="12">[57]топография!#REF!</definedName>
    <definedName name="промбез" localSheetId="15">[57]топография!#REF!</definedName>
    <definedName name="промбез" localSheetId="7">[4]топография!#REF!</definedName>
    <definedName name="промбез" localSheetId="14">[5]топография!#REF!</definedName>
    <definedName name="промбез" localSheetId="13">[5]топография!#REF!</definedName>
    <definedName name="промбез">[6]топография!#REF!</definedName>
    <definedName name="Промбезоп" localSheetId="12">#REF!</definedName>
    <definedName name="Промбезоп" localSheetId="15">#REF!</definedName>
    <definedName name="Промбезоп" localSheetId="7">#REF!</definedName>
    <definedName name="Промбезоп" localSheetId="14">#REF!</definedName>
    <definedName name="Промбезоп" localSheetId="13">#REF!</definedName>
    <definedName name="Промбезоп">#REF!</definedName>
    <definedName name="Прот">'[18]Лист опроса'!$B$6</definedName>
    <definedName name="протоколРМВК" localSheetId="15">#REF!</definedName>
    <definedName name="протоколРМВК" localSheetId="7">#REF!</definedName>
    <definedName name="протоколРМВК" localSheetId="14">#REF!</definedName>
    <definedName name="протоколРМВК" localSheetId="13">#REF!</definedName>
    <definedName name="протоколРМВК">#REF!</definedName>
    <definedName name="пуск" localSheetId="12">#REF!</definedName>
    <definedName name="пуск" localSheetId="15">#REF!</definedName>
    <definedName name="пуск" localSheetId="7">#REF!</definedName>
    <definedName name="пуск" localSheetId="14">#REF!</definedName>
    <definedName name="пуск" localSheetId="13">#REF!</definedName>
    <definedName name="пуск">#REF!</definedName>
    <definedName name="р" localSheetId="12">#REF!</definedName>
    <definedName name="р" localSheetId="15">#REF!</definedName>
    <definedName name="р" localSheetId="7">#REF!</definedName>
    <definedName name="р" localSheetId="14">#REF!</definedName>
    <definedName name="р" localSheetId="13">#REF!</definedName>
    <definedName name="р">#REF!</definedName>
    <definedName name="Расчёт1">'[58]Смета 7'!$F$1</definedName>
    <definedName name="ргл" localSheetId="12">#REF!</definedName>
    <definedName name="ргл" localSheetId="15">#REF!</definedName>
    <definedName name="ргл" localSheetId="7">#REF!</definedName>
    <definedName name="ргл" localSheetId="14">#REF!</definedName>
    <definedName name="ргл" localSheetId="13">#REF!</definedName>
    <definedName name="ргл">#REF!</definedName>
    <definedName name="РД" localSheetId="12">#REF!</definedName>
    <definedName name="РД" localSheetId="15">#REF!</definedName>
    <definedName name="РД" localSheetId="7">#REF!</definedName>
    <definedName name="РД" localSheetId="14">#REF!</definedName>
    <definedName name="РД" localSheetId="13">#REF!</definedName>
    <definedName name="РД">#REF!</definedName>
    <definedName name="рек" localSheetId="12">#REF!</definedName>
    <definedName name="рек" localSheetId="15">#REF!</definedName>
    <definedName name="рек" localSheetId="7">#REF!</definedName>
    <definedName name="рек" localSheetId="14">#REF!</definedName>
    <definedName name="рек" localSheetId="13">#REF!</definedName>
    <definedName name="рек">#REF!</definedName>
    <definedName name="рига">'[59]СметаСводная снег'!$E$7</definedName>
    <definedName name="рл" localSheetId="12">[10]топография!#REF!</definedName>
    <definedName name="рл" localSheetId="15">[10]топография!#REF!</definedName>
    <definedName name="рл" localSheetId="7">[4]топография!#REF!</definedName>
    <definedName name="рл" localSheetId="14">[5]топография!#REF!</definedName>
    <definedName name="рл" localSheetId="13">[5]топография!#REF!</definedName>
    <definedName name="рл">[6]топография!#REF!</definedName>
    <definedName name="рол" localSheetId="12" hidden="1">{#N/A,#N/A,TRUE,"Смета на пасс. обор. №1"}</definedName>
    <definedName name="рол" localSheetId="15" hidden="1">{#N/A,#N/A,TRUE,"Смета на пасс. обор. №1"}</definedName>
    <definedName name="рол" localSheetId="7" hidden="1">{#N/A,#N/A,TRUE,"Смета на пасс. обор. №1"}</definedName>
    <definedName name="рол" localSheetId="14" hidden="1">{#N/A,#N/A,TRUE,"Смета на пасс. обор. №1"}</definedName>
    <definedName name="рол" localSheetId="0" hidden="1">{#N/A,#N/A,TRUE,"Смета на пасс. обор. №1"}</definedName>
    <definedName name="рол" localSheetId="13" hidden="1">{#N/A,#N/A,TRUE,"Смета на пасс. обор. №1"}</definedName>
    <definedName name="рол" hidden="1">{#N/A,#N/A,TRUE,"Смета на пасс. обор. №1"}</definedName>
    <definedName name="рол_1" localSheetId="12" hidden="1">{#N/A,#N/A,TRUE,"Смета на пасс. обор. №1"}</definedName>
    <definedName name="рол_1" localSheetId="15" hidden="1">{#N/A,#N/A,TRUE,"Смета на пасс. обор. №1"}</definedName>
    <definedName name="рол_1" localSheetId="7" hidden="1">{#N/A,#N/A,TRUE,"Смета на пасс. обор. №1"}</definedName>
    <definedName name="рол_1" localSheetId="14" hidden="1">{#N/A,#N/A,TRUE,"Смета на пасс. обор. №1"}</definedName>
    <definedName name="рол_1" localSheetId="0" hidden="1">{#N/A,#N/A,TRUE,"Смета на пасс. обор. №1"}</definedName>
    <definedName name="рол_1" localSheetId="13" hidden="1">{#N/A,#N/A,TRUE,"Смета на пасс. обор. №1"}</definedName>
    <definedName name="рол_1" hidden="1">{#N/A,#N/A,TRUE,"Смета на пасс. обор. №1"}</definedName>
    <definedName name="роло" localSheetId="12">#REF!</definedName>
    <definedName name="роло" localSheetId="15">#REF!</definedName>
    <definedName name="роло" localSheetId="7">#REF!</definedName>
    <definedName name="роло" localSheetId="14">#REF!</definedName>
    <definedName name="роло" localSheetId="13">#REF!</definedName>
    <definedName name="роло">#REF!</definedName>
    <definedName name="ропгнлпеглн" localSheetId="12">#REF!</definedName>
    <definedName name="ропгнлпеглн" localSheetId="15">#REF!</definedName>
    <definedName name="ропгнлпеглн" localSheetId="7">#REF!</definedName>
    <definedName name="ропгнлпеглн" localSheetId="14">#REF!</definedName>
    <definedName name="ропгнлпеглн" localSheetId="13">#REF!</definedName>
    <definedName name="ропгнлпеглн">#REF!</definedName>
    <definedName name="рот" localSheetId="12">#REF!</definedName>
    <definedName name="рот" localSheetId="15">#REF!</definedName>
    <definedName name="рот" localSheetId="7">#REF!</definedName>
    <definedName name="рот" localSheetId="14">#REF!</definedName>
    <definedName name="рот" localSheetId="13">#REF!</definedName>
    <definedName name="рот">#REF!</definedName>
    <definedName name="рпв" localSheetId="12">#REF!</definedName>
    <definedName name="рпв" localSheetId="15">#REF!</definedName>
    <definedName name="рпв" localSheetId="7">#REF!</definedName>
    <definedName name="рпв" localSheetId="14">#REF!</definedName>
    <definedName name="рпв" localSheetId="13">#REF!</definedName>
    <definedName name="рпв">#REF!</definedName>
    <definedName name="рр" localSheetId="12" hidden="1">{#N/A,#N/A,TRUE,"Смета на пасс. обор. №1"}</definedName>
    <definedName name="рр" localSheetId="15" hidden="1">{#N/A,#N/A,TRUE,"Смета на пасс. обор. №1"}</definedName>
    <definedName name="рр" localSheetId="7" hidden="1">{#N/A,#N/A,TRUE,"Смета на пасс. обор. №1"}</definedName>
    <definedName name="рр" localSheetId="14" hidden="1">{#N/A,#N/A,TRUE,"Смета на пасс. обор. №1"}</definedName>
    <definedName name="рр" localSheetId="0" hidden="1">{#N/A,#N/A,TRUE,"Смета на пасс. обор. №1"}</definedName>
    <definedName name="рр" localSheetId="13" hidden="1">{#N/A,#N/A,TRUE,"Смета на пасс. обор. №1"}</definedName>
    <definedName name="рр" hidden="1">{#N/A,#N/A,TRUE,"Смета на пасс. обор. №1"}</definedName>
    <definedName name="рр_1" localSheetId="12" hidden="1">{#N/A,#N/A,TRUE,"Смета на пасс. обор. №1"}</definedName>
    <definedName name="рр_1" localSheetId="15" hidden="1">{#N/A,#N/A,TRUE,"Смета на пасс. обор. №1"}</definedName>
    <definedName name="рр_1" localSheetId="7" hidden="1">{#N/A,#N/A,TRUE,"Смета на пасс. обор. №1"}</definedName>
    <definedName name="рр_1" localSheetId="14" hidden="1">{#N/A,#N/A,TRUE,"Смета на пасс. обор. №1"}</definedName>
    <definedName name="рр_1" localSheetId="0" hidden="1">{#N/A,#N/A,TRUE,"Смета на пасс. обор. №1"}</definedName>
    <definedName name="рр_1" localSheetId="13" hidden="1">{#N/A,#N/A,TRUE,"Смета на пасс. обор. №1"}</definedName>
    <definedName name="рр_1" hidden="1">{#N/A,#N/A,TRUE,"Смета на пасс. обор. №1"}</definedName>
    <definedName name="РРК" localSheetId="12">#REF!</definedName>
    <definedName name="РРК" localSheetId="15">#REF!</definedName>
    <definedName name="РРК" localSheetId="7">#REF!</definedName>
    <definedName name="РРК" localSheetId="14">#REF!</definedName>
    <definedName name="РРК" localSheetId="13">#REF!</definedName>
    <definedName name="РРК">#REF!</definedName>
    <definedName name="РСЛ" localSheetId="12">#REF!</definedName>
    <definedName name="РСЛ" localSheetId="15">#REF!</definedName>
    <definedName name="РСЛ" localSheetId="7">#REF!</definedName>
    <definedName name="РСЛ" localSheetId="14">#REF!</definedName>
    <definedName name="РСЛ" localSheetId="13">#REF!</definedName>
    <definedName name="РСЛ">#REF!</definedName>
    <definedName name="Руководитель" localSheetId="12">#REF!</definedName>
    <definedName name="Руководитель" localSheetId="15">#REF!</definedName>
    <definedName name="Руководитель" localSheetId="7">#REF!</definedName>
    <definedName name="Руководитель" localSheetId="14">#REF!</definedName>
    <definedName name="Руководитель" localSheetId="13">#REF!</definedName>
    <definedName name="Руководитель">#REF!</definedName>
    <definedName name="Руководитель_1" localSheetId="15">#REF!</definedName>
    <definedName name="Руководитель_1" localSheetId="7">#REF!</definedName>
    <definedName name="Руководитель_1" localSheetId="14">#REF!</definedName>
    <definedName name="Руководитель_1" localSheetId="13">#REF!</definedName>
    <definedName name="Руководитель_1">#REF!</definedName>
    <definedName name="С" localSheetId="12" hidden="1">{#N/A,#N/A,FALSE,"Шаблон_Спец1"}</definedName>
    <definedName name="С" localSheetId="15" hidden="1">{#N/A,#N/A,FALSE,"Шаблон_Спец1"}</definedName>
    <definedName name="С" localSheetId="7" hidden="1">{#N/A,#N/A,FALSE,"Шаблон_Спец1"}</definedName>
    <definedName name="С" localSheetId="14" hidden="1">{#N/A,#N/A,FALSE,"Шаблон_Спец1"}</definedName>
    <definedName name="С" localSheetId="0" hidden="1">{#N/A,#N/A,FALSE,"Шаблон_Спец1"}</definedName>
    <definedName name="С" localSheetId="13" hidden="1">{#N/A,#N/A,FALSE,"Шаблон_Спец1"}</definedName>
    <definedName name="С" hidden="1">{#N/A,#N/A,FALSE,"Шаблон_Спец1"}</definedName>
    <definedName name="с_1" localSheetId="12" hidden="1">{#N/A,#N/A,TRUE,"Смета на пасс. обор. №1"}</definedName>
    <definedName name="с_1" localSheetId="15" hidden="1">{#N/A,#N/A,TRUE,"Смета на пасс. обор. №1"}</definedName>
    <definedName name="с_1" localSheetId="7" hidden="1">{#N/A,#N/A,TRUE,"Смета на пасс. обор. №1"}</definedName>
    <definedName name="с_1" localSheetId="14" hidden="1">{#N/A,#N/A,TRUE,"Смета на пасс. обор. №1"}</definedName>
    <definedName name="с_1" localSheetId="0" hidden="1">{#N/A,#N/A,TRUE,"Смета на пасс. обор. №1"}</definedName>
    <definedName name="с_1" localSheetId="13" hidden="1">{#N/A,#N/A,TRUE,"Смета на пасс. обор. №1"}</definedName>
    <definedName name="с_1" hidden="1">{#N/A,#N/A,TRUE,"Смета на пасс. обор. №1"}</definedName>
    <definedName name="с1" localSheetId="12">#REF!</definedName>
    <definedName name="с1" localSheetId="15">#REF!</definedName>
    <definedName name="с1" localSheetId="7">#REF!</definedName>
    <definedName name="с1" localSheetId="14">#REF!</definedName>
    <definedName name="с1" localSheetId="13">#REF!</definedName>
    <definedName name="с1">#REF!</definedName>
    <definedName name="с10" localSheetId="12">#REF!</definedName>
    <definedName name="с10" localSheetId="15">#REF!</definedName>
    <definedName name="с10" localSheetId="7">#REF!</definedName>
    <definedName name="с10" localSheetId="14">#REF!</definedName>
    <definedName name="с10" localSheetId="13">#REF!</definedName>
    <definedName name="с10">#REF!</definedName>
    <definedName name="с2" localSheetId="12">#REF!</definedName>
    <definedName name="с2" localSheetId="15">#REF!</definedName>
    <definedName name="с2" localSheetId="7">#REF!</definedName>
    <definedName name="с2" localSheetId="14">#REF!</definedName>
    <definedName name="с2" localSheetId="13">#REF!</definedName>
    <definedName name="с2">#REF!</definedName>
    <definedName name="с3" localSheetId="12">#REF!</definedName>
    <definedName name="с3" localSheetId="15">#REF!</definedName>
    <definedName name="с3" localSheetId="7">#REF!</definedName>
    <definedName name="с3" localSheetId="14">#REF!</definedName>
    <definedName name="с3" localSheetId="13">#REF!</definedName>
    <definedName name="с3">#REF!</definedName>
    <definedName name="с4" localSheetId="12">#REF!</definedName>
    <definedName name="с4" localSheetId="15">#REF!</definedName>
    <definedName name="с4" localSheetId="7">#REF!</definedName>
    <definedName name="с4" localSheetId="14">#REF!</definedName>
    <definedName name="с4" localSheetId="13">#REF!</definedName>
    <definedName name="с4">#REF!</definedName>
    <definedName name="с5" localSheetId="12">#REF!</definedName>
    <definedName name="с5" localSheetId="15">#REF!</definedName>
    <definedName name="с5" localSheetId="7">#REF!</definedName>
    <definedName name="с5" localSheetId="14">#REF!</definedName>
    <definedName name="с5" localSheetId="13">#REF!</definedName>
    <definedName name="с5">#REF!</definedName>
    <definedName name="с6" localSheetId="12">#REF!</definedName>
    <definedName name="с6" localSheetId="15">#REF!</definedName>
    <definedName name="с6" localSheetId="7">#REF!</definedName>
    <definedName name="с6" localSheetId="14">#REF!</definedName>
    <definedName name="с6" localSheetId="13">#REF!</definedName>
    <definedName name="с6">#REF!</definedName>
    <definedName name="с7" localSheetId="12">#REF!</definedName>
    <definedName name="с7" localSheetId="15">#REF!</definedName>
    <definedName name="с7" localSheetId="7">#REF!</definedName>
    <definedName name="с7" localSheetId="14">#REF!</definedName>
    <definedName name="с7" localSheetId="13">#REF!</definedName>
    <definedName name="с7">#REF!</definedName>
    <definedName name="с8" localSheetId="12">#REF!</definedName>
    <definedName name="с8" localSheetId="15">#REF!</definedName>
    <definedName name="с8" localSheetId="7">#REF!</definedName>
    <definedName name="с8" localSheetId="14">#REF!</definedName>
    <definedName name="с8" localSheetId="13">#REF!</definedName>
    <definedName name="с8">#REF!</definedName>
    <definedName name="с9" localSheetId="12">#REF!</definedName>
    <definedName name="с9" localSheetId="15">#REF!</definedName>
    <definedName name="с9" localSheetId="7">#REF!</definedName>
    <definedName name="с9" localSheetId="14">#REF!</definedName>
    <definedName name="с9" localSheetId="13">#REF!</definedName>
    <definedName name="с9">#REF!</definedName>
    <definedName name="сам" localSheetId="12" hidden="1">{#N/A,#N/A,TRUE,"Смета на пасс. обор. №1"}</definedName>
    <definedName name="сам" localSheetId="15" hidden="1">{#N/A,#N/A,TRUE,"Смета на пасс. обор. №1"}</definedName>
    <definedName name="сам" localSheetId="7" hidden="1">{#N/A,#N/A,TRUE,"Смета на пасс. обор. №1"}</definedName>
    <definedName name="сам" localSheetId="14" hidden="1">{#N/A,#N/A,TRUE,"Смета на пасс. обор. №1"}</definedName>
    <definedName name="сам" localSheetId="0" hidden="1">{#N/A,#N/A,TRUE,"Смета на пасс. обор. №1"}</definedName>
    <definedName name="сам" localSheetId="13" hidden="1">{#N/A,#N/A,TRUE,"Смета на пасс. обор. №1"}</definedName>
    <definedName name="сам" hidden="1">{#N/A,#N/A,TRUE,"Смета на пасс. обор. №1"}</definedName>
    <definedName name="сам_1" localSheetId="12" hidden="1">{#N/A,#N/A,TRUE,"Смета на пасс. обор. №1"}</definedName>
    <definedName name="сам_1" localSheetId="15" hidden="1">{#N/A,#N/A,TRUE,"Смета на пасс. обор. №1"}</definedName>
    <definedName name="сам_1" localSheetId="7" hidden="1">{#N/A,#N/A,TRUE,"Смета на пасс. обор. №1"}</definedName>
    <definedName name="сам_1" localSheetId="14" hidden="1">{#N/A,#N/A,TRUE,"Смета на пасс. обор. №1"}</definedName>
    <definedName name="сам_1" localSheetId="0" hidden="1">{#N/A,#N/A,TRUE,"Смета на пасс. обор. №1"}</definedName>
    <definedName name="сам_1" localSheetId="13" hidden="1">{#N/A,#N/A,TRUE,"Смета на пасс. обор. №1"}</definedName>
    <definedName name="сам_1" hidden="1">{#N/A,#N/A,TRUE,"Смета на пасс. обор. №1"}</definedName>
    <definedName name="СВ1" localSheetId="12">#REF!</definedName>
    <definedName name="СВ1" localSheetId="15">#REF!</definedName>
    <definedName name="СВ1" localSheetId="7">#REF!</definedName>
    <definedName name="СВ1" localSheetId="14">#REF!</definedName>
    <definedName name="СВ1" localSheetId="13">#REF!</definedName>
    <definedName name="СВ1">#REF!</definedName>
    <definedName name="свод1" localSheetId="11">[60]топография!#REF!</definedName>
    <definedName name="Свод1" localSheetId="12">#REF!</definedName>
    <definedName name="Свод1" localSheetId="15">#REF!</definedName>
    <definedName name="Свод1" localSheetId="7">#REF!</definedName>
    <definedName name="свод1" localSheetId="14">[5]топография!#REF!</definedName>
    <definedName name="Свод1" localSheetId="13">#REF!</definedName>
    <definedName name="Свод1">#REF!</definedName>
    <definedName name="Сводная" localSheetId="12">#REF!</definedName>
    <definedName name="Сводная" localSheetId="15">#REF!</definedName>
    <definedName name="Сводная" localSheetId="7">#REF!</definedName>
    <definedName name="Сводная" localSheetId="14">#REF!</definedName>
    <definedName name="Сводная" localSheetId="13">#REF!</definedName>
    <definedName name="Сводная">#REF!</definedName>
    <definedName name="Сводная_новая1" localSheetId="12">#REF!</definedName>
    <definedName name="Сводная_новая1" localSheetId="15">#REF!</definedName>
    <definedName name="Сводная_новая1" localSheetId="7">#REF!</definedName>
    <definedName name="Сводная_новая1" localSheetId="14">#REF!</definedName>
    <definedName name="Сводная_новая1" localSheetId="13">#REF!</definedName>
    <definedName name="Сводная_новая1">#REF!</definedName>
    <definedName name="Сводная1" localSheetId="12">#REF!</definedName>
    <definedName name="Сводная1" localSheetId="15">#REF!</definedName>
    <definedName name="Сводная1" localSheetId="7">#REF!</definedName>
    <definedName name="Сводная1" localSheetId="14">#REF!</definedName>
    <definedName name="Сводная1" localSheetId="13">#REF!</definedName>
    <definedName name="Сводная1">#REF!</definedName>
    <definedName name="Сводно_сметный_расчет" localSheetId="12">#REF!</definedName>
    <definedName name="Сводно_сметный_расчет" localSheetId="15">#REF!</definedName>
    <definedName name="Сводно_сметный_расчет" localSheetId="7">#REF!</definedName>
    <definedName name="Сводно_сметный_расчет" localSheetId="14">#REF!</definedName>
    <definedName name="Сводно_сметный_расчет" localSheetId="13">#REF!</definedName>
    <definedName name="Сводно_сметный_расчет">#REF!</definedName>
    <definedName name="Сводно_сметный_расчет_49" localSheetId="12">#REF!</definedName>
    <definedName name="Сводно_сметный_расчет_49" localSheetId="15">#REF!</definedName>
    <definedName name="Сводно_сметный_расчет_49" localSheetId="7">#REF!</definedName>
    <definedName name="Сводно_сметный_расчет_49" localSheetId="14">#REF!</definedName>
    <definedName name="Сводно_сметный_расчет_49" localSheetId="13">#REF!</definedName>
    <definedName name="Сводно_сметный_расчет_49">#REF!</definedName>
    <definedName name="Сводно_сметный_расчет_50" localSheetId="12">#REF!</definedName>
    <definedName name="Сводно_сметный_расчет_50" localSheetId="15">#REF!</definedName>
    <definedName name="Сводно_сметный_расчет_50" localSheetId="7">#REF!</definedName>
    <definedName name="Сводно_сметный_расчет_50" localSheetId="14">#REF!</definedName>
    <definedName name="Сводно_сметный_расчет_50" localSheetId="13">#REF!</definedName>
    <definedName name="Сводно_сметный_расчет_50">#REF!</definedName>
    <definedName name="Сводно_сметный_расчет_51" localSheetId="12">#REF!</definedName>
    <definedName name="Сводно_сметный_расчет_51" localSheetId="15">#REF!</definedName>
    <definedName name="Сводно_сметный_расчет_51" localSheetId="7">#REF!</definedName>
    <definedName name="Сводно_сметный_расчет_51" localSheetId="14">#REF!</definedName>
    <definedName name="Сводно_сметный_расчет_51" localSheetId="13">#REF!</definedName>
    <definedName name="Сводно_сметный_расчет_51">#REF!</definedName>
    <definedName name="Сводно_сметный_расчет_52" localSheetId="12">#REF!</definedName>
    <definedName name="Сводно_сметный_расчет_52" localSheetId="15">#REF!</definedName>
    <definedName name="Сводно_сметный_расчет_52" localSheetId="7">#REF!</definedName>
    <definedName name="Сводно_сметный_расчет_52" localSheetId="14">#REF!</definedName>
    <definedName name="Сводно_сметный_расчет_52" localSheetId="13">#REF!</definedName>
    <definedName name="Сводно_сметный_расчет_52">#REF!</definedName>
    <definedName name="Сводно_сметный_расчет_53" localSheetId="12">#REF!</definedName>
    <definedName name="Сводно_сметный_расчет_53" localSheetId="15">#REF!</definedName>
    <definedName name="Сводно_сметный_расчет_53" localSheetId="7">#REF!</definedName>
    <definedName name="Сводно_сметный_расчет_53" localSheetId="14">#REF!</definedName>
    <definedName name="Сводно_сметный_расчет_53" localSheetId="13">#REF!</definedName>
    <definedName name="Сводно_сметный_расчет_53">#REF!</definedName>
    <definedName name="Сводно_сметный_расчет_54" localSheetId="12">#REF!</definedName>
    <definedName name="Сводно_сметный_расчет_54" localSheetId="15">#REF!</definedName>
    <definedName name="Сводно_сметный_расчет_54" localSheetId="7">#REF!</definedName>
    <definedName name="Сводно_сметный_расчет_54" localSheetId="14">#REF!</definedName>
    <definedName name="Сводно_сметный_расчет_54" localSheetId="13">#REF!</definedName>
    <definedName name="Сводно_сметный_расчет_54">#REF!</definedName>
    <definedName name="сврд" localSheetId="12">[60]топография!#REF!</definedName>
    <definedName name="сврд" localSheetId="15">[60]топография!#REF!</definedName>
    <definedName name="сврд" localSheetId="7">[4]топография!#REF!</definedName>
    <definedName name="сврд" localSheetId="14">[5]топография!#REF!</definedName>
    <definedName name="сврд" localSheetId="13">[5]топография!#REF!</definedName>
    <definedName name="сврд">[6]топография!#REF!</definedName>
    <definedName name="СВсм">[19]Вспомогательный!$D$36</definedName>
    <definedName name="сев" localSheetId="12">#REF!</definedName>
    <definedName name="сев" localSheetId="15">#REF!</definedName>
    <definedName name="сев" localSheetId="7">#REF!</definedName>
    <definedName name="сев" localSheetId="14">#REF!</definedName>
    <definedName name="сев" localSheetId="13">#REF!</definedName>
    <definedName name="сев">#REF!</definedName>
    <definedName name="Север" localSheetId="12">#REF!</definedName>
    <definedName name="Север" localSheetId="15">#REF!</definedName>
    <definedName name="Север" localSheetId="7">#REF!</definedName>
    <definedName name="Север" localSheetId="14">#REF!</definedName>
    <definedName name="Север" localSheetId="13">#REF!</definedName>
    <definedName name="Север">#REF!</definedName>
    <definedName name="Семь" localSheetId="15">#REF!</definedName>
    <definedName name="Семь" localSheetId="7">#REF!</definedName>
    <definedName name="Семь" localSheetId="14">#REF!</definedName>
    <definedName name="Семь" localSheetId="13">#REF!</definedName>
    <definedName name="Семь">#REF!</definedName>
    <definedName name="СМ" localSheetId="12">#REF!</definedName>
    <definedName name="СМ" localSheetId="15">#REF!</definedName>
    <definedName name="СМ" localSheetId="7">#REF!</definedName>
    <definedName name="СМ" localSheetId="14">#REF!</definedName>
    <definedName name="СМ" localSheetId="13">#REF!</definedName>
    <definedName name="СМ">#REF!</definedName>
    <definedName name="см.расч.Ставрополь" localSheetId="12">#REF!</definedName>
    <definedName name="см.расч.Ставрополь" localSheetId="15">#REF!</definedName>
    <definedName name="см.расч.Ставрополь" localSheetId="7">#REF!</definedName>
    <definedName name="см.расч.Ставрополь" localSheetId="14">#REF!</definedName>
    <definedName name="см.расч.Ставрополь" localSheetId="13">#REF!</definedName>
    <definedName name="см.расч.Ставрополь">#REF!</definedName>
    <definedName name="см.расч.Ставрополь_1" localSheetId="12">#REF!</definedName>
    <definedName name="см.расч.Ставрополь_1" localSheetId="15">#REF!</definedName>
    <definedName name="см.расч.Ставрополь_1" localSheetId="7">#REF!</definedName>
    <definedName name="см.расч.Ставрополь_1" localSheetId="14">#REF!</definedName>
    <definedName name="см.расч.Ставрополь_1" localSheetId="13">#REF!</definedName>
    <definedName name="см.расч.Ставрополь_1">#REF!</definedName>
    <definedName name="см.расч.Ставрополь_2" localSheetId="12">#REF!</definedName>
    <definedName name="см.расч.Ставрополь_2" localSheetId="15">#REF!</definedName>
    <definedName name="см.расч.Ставрополь_2" localSheetId="7">#REF!</definedName>
    <definedName name="см.расч.Ставрополь_2" localSheetId="14">#REF!</definedName>
    <definedName name="см.расч.Ставрополь_2" localSheetId="13">#REF!</definedName>
    <definedName name="см.расч.Ставрополь_2">#REF!</definedName>
    <definedName name="см.расч.Ставрополь_22" localSheetId="12">#REF!</definedName>
    <definedName name="см.расч.Ставрополь_22" localSheetId="15">#REF!</definedName>
    <definedName name="см.расч.Ставрополь_22" localSheetId="7">#REF!</definedName>
    <definedName name="см.расч.Ставрополь_22" localSheetId="14">#REF!</definedName>
    <definedName name="см.расч.Ставрополь_22" localSheetId="13">#REF!</definedName>
    <definedName name="см.расч.Ставрополь_22">#REF!</definedName>
    <definedName name="см.расч.Ставрополь_49" localSheetId="12">#REF!</definedName>
    <definedName name="см.расч.Ставрополь_49" localSheetId="15">#REF!</definedName>
    <definedName name="см.расч.Ставрополь_49" localSheetId="7">#REF!</definedName>
    <definedName name="см.расч.Ставрополь_49" localSheetId="14">#REF!</definedName>
    <definedName name="см.расч.Ставрополь_49" localSheetId="13">#REF!</definedName>
    <definedName name="см.расч.Ставрополь_49">#REF!</definedName>
    <definedName name="см.расч.Ставрополь_5" localSheetId="12">#REF!</definedName>
    <definedName name="см.расч.Ставрополь_5" localSheetId="15">#REF!</definedName>
    <definedName name="см.расч.Ставрополь_5" localSheetId="7">#REF!</definedName>
    <definedName name="см.расч.Ставрополь_5" localSheetId="14">#REF!</definedName>
    <definedName name="см.расч.Ставрополь_5" localSheetId="13">#REF!</definedName>
    <definedName name="см.расч.Ставрополь_5">#REF!</definedName>
    <definedName name="см.расч.Ставрополь_50" localSheetId="12">#REF!</definedName>
    <definedName name="см.расч.Ставрополь_50" localSheetId="15">#REF!</definedName>
    <definedName name="см.расч.Ставрополь_50" localSheetId="7">#REF!</definedName>
    <definedName name="см.расч.Ставрополь_50" localSheetId="14">#REF!</definedName>
    <definedName name="см.расч.Ставрополь_50" localSheetId="13">#REF!</definedName>
    <definedName name="см.расч.Ставрополь_50">#REF!</definedName>
    <definedName name="см.расч.Ставрополь_51" localSheetId="12">#REF!</definedName>
    <definedName name="см.расч.Ставрополь_51" localSheetId="15">#REF!</definedName>
    <definedName name="см.расч.Ставрополь_51" localSheetId="7">#REF!</definedName>
    <definedName name="см.расч.Ставрополь_51" localSheetId="14">#REF!</definedName>
    <definedName name="см.расч.Ставрополь_51" localSheetId="13">#REF!</definedName>
    <definedName name="см.расч.Ставрополь_51">#REF!</definedName>
    <definedName name="см.расч.Ставрополь_52" localSheetId="12">#REF!</definedName>
    <definedName name="см.расч.Ставрополь_52" localSheetId="15">#REF!</definedName>
    <definedName name="см.расч.Ставрополь_52" localSheetId="7">#REF!</definedName>
    <definedName name="см.расч.Ставрополь_52" localSheetId="14">#REF!</definedName>
    <definedName name="см.расч.Ставрополь_52" localSheetId="13">#REF!</definedName>
    <definedName name="см.расч.Ставрополь_52">#REF!</definedName>
    <definedName name="см.расч.Ставрополь_53" localSheetId="12">#REF!</definedName>
    <definedName name="см.расч.Ставрополь_53" localSheetId="15">#REF!</definedName>
    <definedName name="см.расч.Ставрополь_53" localSheetId="7">#REF!</definedName>
    <definedName name="см.расч.Ставрополь_53" localSheetId="14">#REF!</definedName>
    <definedName name="см.расч.Ставрополь_53" localSheetId="13">#REF!</definedName>
    <definedName name="см.расч.Ставрополь_53">#REF!</definedName>
    <definedName name="см.расч.Ставрополь_54" localSheetId="12">#REF!</definedName>
    <definedName name="см.расч.Ставрополь_54" localSheetId="15">#REF!</definedName>
    <definedName name="см.расч.Ставрополь_54" localSheetId="7">#REF!</definedName>
    <definedName name="см.расч.Ставрополь_54" localSheetId="14">#REF!</definedName>
    <definedName name="см.расч.Ставрополь_54" localSheetId="13">#REF!</definedName>
    <definedName name="см.расч.Ставрополь_54">#REF!</definedName>
    <definedName name="см.расчетАстрахань" localSheetId="12">#REF!</definedName>
    <definedName name="см.расчетАстрахань" localSheetId="15">#REF!</definedName>
    <definedName name="см.расчетАстрахань" localSheetId="7">#REF!</definedName>
    <definedName name="см.расчетАстрахань" localSheetId="14">#REF!</definedName>
    <definedName name="см.расчетАстрахань" localSheetId="13">#REF!</definedName>
    <definedName name="см.расчетАстрахань">#REF!</definedName>
    <definedName name="см.расчетАстрахань_1" localSheetId="12">#REF!</definedName>
    <definedName name="см.расчетАстрахань_1" localSheetId="15">#REF!</definedName>
    <definedName name="см.расчетАстрахань_1" localSheetId="7">#REF!</definedName>
    <definedName name="см.расчетАстрахань_1" localSheetId="14">#REF!</definedName>
    <definedName name="см.расчетАстрахань_1" localSheetId="13">#REF!</definedName>
    <definedName name="см.расчетАстрахань_1">#REF!</definedName>
    <definedName name="см.расчетАстрахань_2" localSheetId="12">#REF!</definedName>
    <definedName name="см.расчетАстрахань_2" localSheetId="15">#REF!</definedName>
    <definedName name="см.расчетАстрахань_2" localSheetId="7">#REF!</definedName>
    <definedName name="см.расчетАстрахань_2" localSheetId="14">#REF!</definedName>
    <definedName name="см.расчетАстрахань_2" localSheetId="13">#REF!</definedName>
    <definedName name="см.расчетАстрахань_2">#REF!</definedName>
    <definedName name="см.расчетАстрахань_22" localSheetId="12">#REF!</definedName>
    <definedName name="см.расчетАстрахань_22" localSheetId="15">#REF!</definedName>
    <definedName name="см.расчетАстрахань_22" localSheetId="7">#REF!</definedName>
    <definedName name="см.расчетАстрахань_22" localSheetId="14">#REF!</definedName>
    <definedName name="см.расчетАстрахань_22" localSheetId="13">#REF!</definedName>
    <definedName name="см.расчетАстрахань_22">#REF!</definedName>
    <definedName name="см.расчетАстрахань_49" localSheetId="12">#REF!</definedName>
    <definedName name="см.расчетАстрахань_49" localSheetId="15">#REF!</definedName>
    <definedName name="см.расчетАстрахань_49" localSheetId="7">#REF!</definedName>
    <definedName name="см.расчетАстрахань_49" localSheetId="14">#REF!</definedName>
    <definedName name="см.расчетАстрахань_49" localSheetId="13">#REF!</definedName>
    <definedName name="см.расчетАстрахань_49">#REF!</definedName>
    <definedName name="см.расчетАстрахань_5" localSheetId="12">#REF!</definedName>
    <definedName name="см.расчетАстрахань_5" localSheetId="15">#REF!</definedName>
    <definedName name="см.расчетАстрахань_5" localSheetId="7">#REF!</definedName>
    <definedName name="см.расчетАстрахань_5" localSheetId="14">#REF!</definedName>
    <definedName name="см.расчетАстрахань_5" localSheetId="13">#REF!</definedName>
    <definedName name="см.расчетАстрахань_5">#REF!</definedName>
    <definedName name="см.расчетАстрахань_50" localSheetId="12">#REF!</definedName>
    <definedName name="см.расчетАстрахань_50" localSheetId="15">#REF!</definedName>
    <definedName name="см.расчетАстрахань_50" localSheetId="7">#REF!</definedName>
    <definedName name="см.расчетАстрахань_50" localSheetId="14">#REF!</definedName>
    <definedName name="см.расчетАстрахань_50" localSheetId="13">#REF!</definedName>
    <definedName name="см.расчетАстрахань_50">#REF!</definedName>
    <definedName name="см.расчетАстрахань_51" localSheetId="12">#REF!</definedName>
    <definedName name="см.расчетАстрахань_51" localSheetId="15">#REF!</definedName>
    <definedName name="см.расчетАстрахань_51" localSheetId="7">#REF!</definedName>
    <definedName name="см.расчетАстрахань_51" localSheetId="14">#REF!</definedName>
    <definedName name="см.расчетАстрахань_51" localSheetId="13">#REF!</definedName>
    <definedName name="см.расчетАстрахань_51">#REF!</definedName>
    <definedName name="см.расчетАстрахань_52" localSheetId="12">#REF!</definedName>
    <definedName name="см.расчетАстрахань_52" localSheetId="15">#REF!</definedName>
    <definedName name="см.расчетАстрахань_52" localSheetId="7">#REF!</definedName>
    <definedName name="см.расчетАстрахань_52" localSheetId="14">#REF!</definedName>
    <definedName name="см.расчетАстрахань_52" localSheetId="13">#REF!</definedName>
    <definedName name="см.расчетАстрахань_52">#REF!</definedName>
    <definedName name="см.расчетАстрахань_53" localSheetId="12">#REF!</definedName>
    <definedName name="см.расчетАстрахань_53" localSheetId="15">#REF!</definedName>
    <definedName name="см.расчетАстрахань_53" localSheetId="7">#REF!</definedName>
    <definedName name="см.расчетАстрахань_53" localSheetId="14">#REF!</definedName>
    <definedName name="см.расчетАстрахань_53" localSheetId="13">#REF!</definedName>
    <definedName name="см.расчетАстрахань_53">#REF!</definedName>
    <definedName name="см.расчетАстрахань_54" localSheetId="12">#REF!</definedName>
    <definedName name="см.расчетАстрахань_54" localSheetId="15">#REF!</definedName>
    <definedName name="см.расчетАстрахань_54" localSheetId="7">#REF!</definedName>
    <definedName name="см.расчетАстрахань_54" localSheetId="14">#REF!</definedName>
    <definedName name="см.расчетАстрахань_54" localSheetId="13">#REF!</definedName>
    <definedName name="см.расчетАстрахань_54">#REF!</definedName>
    <definedName name="см.расчетМахачкала" localSheetId="12">#REF!</definedName>
    <definedName name="см.расчетМахачкала" localSheetId="15">#REF!</definedName>
    <definedName name="см.расчетМахачкала" localSheetId="7">#REF!</definedName>
    <definedName name="см.расчетМахачкала" localSheetId="14">#REF!</definedName>
    <definedName name="см.расчетМахачкала" localSheetId="13">#REF!</definedName>
    <definedName name="см.расчетМахачкала">#REF!</definedName>
    <definedName name="см.расчетМахачкала_1" localSheetId="12">#REF!</definedName>
    <definedName name="см.расчетМахачкала_1" localSheetId="15">#REF!</definedName>
    <definedName name="см.расчетМахачкала_1" localSheetId="7">#REF!</definedName>
    <definedName name="см.расчетМахачкала_1" localSheetId="14">#REF!</definedName>
    <definedName name="см.расчетМахачкала_1" localSheetId="13">#REF!</definedName>
    <definedName name="см.расчетМахачкала_1">#REF!</definedName>
    <definedName name="см.расчетМахачкала_2" localSheetId="12">#REF!</definedName>
    <definedName name="см.расчетМахачкала_2" localSheetId="15">#REF!</definedName>
    <definedName name="см.расчетМахачкала_2" localSheetId="7">#REF!</definedName>
    <definedName name="см.расчетМахачкала_2" localSheetId="14">#REF!</definedName>
    <definedName name="см.расчетМахачкала_2" localSheetId="13">#REF!</definedName>
    <definedName name="см.расчетМахачкала_2">#REF!</definedName>
    <definedName name="см.расчетМахачкала_22" localSheetId="12">#REF!</definedName>
    <definedName name="см.расчетМахачкала_22" localSheetId="15">#REF!</definedName>
    <definedName name="см.расчетМахачкала_22" localSheetId="7">#REF!</definedName>
    <definedName name="см.расчетМахачкала_22" localSheetId="14">#REF!</definedName>
    <definedName name="см.расчетМахачкала_22" localSheetId="13">#REF!</definedName>
    <definedName name="см.расчетМахачкала_22">#REF!</definedName>
    <definedName name="см.расчетМахачкала_49" localSheetId="12">#REF!</definedName>
    <definedName name="см.расчетМахачкала_49" localSheetId="15">#REF!</definedName>
    <definedName name="см.расчетМахачкала_49" localSheetId="7">#REF!</definedName>
    <definedName name="см.расчетМахачкала_49" localSheetId="14">#REF!</definedName>
    <definedName name="см.расчетМахачкала_49" localSheetId="13">#REF!</definedName>
    <definedName name="см.расчетМахачкала_49">#REF!</definedName>
    <definedName name="см.расчетМахачкала_5" localSheetId="12">#REF!</definedName>
    <definedName name="см.расчетМахачкала_5" localSheetId="15">#REF!</definedName>
    <definedName name="см.расчетМахачкала_5" localSheetId="7">#REF!</definedName>
    <definedName name="см.расчетМахачкала_5" localSheetId="14">#REF!</definedName>
    <definedName name="см.расчетМахачкала_5" localSheetId="13">#REF!</definedName>
    <definedName name="см.расчетМахачкала_5">#REF!</definedName>
    <definedName name="см.расчетМахачкала_50" localSheetId="12">#REF!</definedName>
    <definedName name="см.расчетМахачкала_50" localSheetId="15">#REF!</definedName>
    <definedName name="см.расчетМахачкала_50" localSheetId="7">#REF!</definedName>
    <definedName name="см.расчетМахачкала_50" localSheetId="14">#REF!</definedName>
    <definedName name="см.расчетМахачкала_50" localSheetId="13">#REF!</definedName>
    <definedName name="см.расчетМахачкала_50">#REF!</definedName>
    <definedName name="см.расчетМахачкала_51" localSheetId="12">#REF!</definedName>
    <definedName name="см.расчетМахачкала_51" localSheetId="15">#REF!</definedName>
    <definedName name="см.расчетМахачкала_51" localSheetId="7">#REF!</definedName>
    <definedName name="см.расчетМахачкала_51" localSheetId="14">#REF!</definedName>
    <definedName name="см.расчетМахачкала_51" localSheetId="13">#REF!</definedName>
    <definedName name="см.расчетМахачкала_51">#REF!</definedName>
    <definedName name="см.расчетМахачкала_52" localSheetId="12">#REF!</definedName>
    <definedName name="см.расчетМахачкала_52" localSheetId="15">#REF!</definedName>
    <definedName name="см.расчетМахачкала_52" localSheetId="7">#REF!</definedName>
    <definedName name="см.расчетМахачкала_52" localSheetId="14">#REF!</definedName>
    <definedName name="см.расчетМахачкала_52" localSheetId="13">#REF!</definedName>
    <definedName name="см.расчетМахачкала_52">#REF!</definedName>
    <definedName name="см.расчетМахачкала_53" localSheetId="12">#REF!</definedName>
    <definedName name="см.расчетМахачкала_53" localSheetId="15">#REF!</definedName>
    <definedName name="см.расчетМахачкала_53" localSheetId="7">#REF!</definedName>
    <definedName name="см.расчетМахачкала_53" localSheetId="14">#REF!</definedName>
    <definedName name="см.расчетМахачкала_53" localSheetId="13">#REF!</definedName>
    <definedName name="см.расчетМахачкала_53">#REF!</definedName>
    <definedName name="см.расчетМахачкала_54" localSheetId="12">#REF!</definedName>
    <definedName name="см.расчетМахачкала_54" localSheetId="15">#REF!</definedName>
    <definedName name="см.расчетМахачкала_54" localSheetId="7">#REF!</definedName>
    <definedName name="см.расчетМахачкала_54" localSheetId="14">#REF!</definedName>
    <definedName name="см.расчетМахачкала_54" localSheetId="13">#REF!</definedName>
    <definedName name="см.расчетМахачкала_54">#REF!</definedName>
    <definedName name="см.расчетН.Новгород" localSheetId="12">#REF!</definedName>
    <definedName name="см.расчетН.Новгород" localSheetId="15">#REF!</definedName>
    <definedName name="см.расчетН.Новгород" localSheetId="7">#REF!</definedName>
    <definedName name="см.расчетН.Новгород" localSheetId="14">#REF!</definedName>
    <definedName name="см.расчетН.Новгород" localSheetId="13">#REF!</definedName>
    <definedName name="см.расчетН.Новгород">#REF!</definedName>
    <definedName name="см.расчетН.Новгород_1" localSheetId="12">#REF!</definedName>
    <definedName name="см.расчетН.Новгород_1" localSheetId="15">#REF!</definedName>
    <definedName name="см.расчетН.Новгород_1" localSheetId="7">#REF!</definedName>
    <definedName name="см.расчетН.Новгород_1" localSheetId="14">#REF!</definedName>
    <definedName name="см.расчетН.Новгород_1" localSheetId="13">#REF!</definedName>
    <definedName name="см.расчетН.Новгород_1">#REF!</definedName>
    <definedName name="см.расчетН.Новгород_2" localSheetId="12">#REF!</definedName>
    <definedName name="см.расчетН.Новгород_2" localSheetId="15">#REF!</definedName>
    <definedName name="см.расчетН.Новгород_2" localSheetId="7">#REF!</definedName>
    <definedName name="см.расчетН.Новгород_2" localSheetId="14">#REF!</definedName>
    <definedName name="см.расчетН.Новгород_2" localSheetId="13">#REF!</definedName>
    <definedName name="см.расчетН.Новгород_2">#REF!</definedName>
    <definedName name="см.расчетН.Новгород_22" localSheetId="12">#REF!</definedName>
    <definedName name="см.расчетН.Новгород_22" localSheetId="15">#REF!</definedName>
    <definedName name="см.расчетН.Новгород_22" localSheetId="7">#REF!</definedName>
    <definedName name="см.расчетН.Новгород_22" localSheetId="14">#REF!</definedName>
    <definedName name="см.расчетН.Новгород_22" localSheetId="13">#REF!</definedName>
    <definedName name="см.расчетН.Новгород_22">#REF!</definedName>
    <definedName name="см.расчетН.Новгород_49" localSheetId="12">#REF!</definedName>
    <definedName name="см.расчетН.Новгород_49" localSheetId="15">#REF!</definedName>
    <definedName name="см.расчетН.Новгород_49" localSheetId="7">#REF!</definedName>
    <definedName name="см.расчетН.Новгород_49" localSheetId="14">#REF!</definedName>
    <definedName name="см.расчетН.Новгород_49" localSheetId="13">#REF!</definedName>
    <definedName name="см.расчетН.Новгород_49">#REF!</definedName>
    <definedName name="см.расчетН.Новгород_5" localSheetId="12">#REF!</definedName>
    <definedName name="см.расчетН.Новгород_5" localSheetId="15">#REF!</definedName>
    <definedName name="см.расчетН.Новгород_5" localSheetId="7">#REF!</definedName>
    <definedName name="см.расчетН.Новгород_5" localSheetId="14">#REF!</definedName>
    <definedName name="см.расчетН.Новгород_5" localSheetId="13">#REF!</definedName>
    <definedName name="см.расчетН.Новгород_5">#REF!</definedName>
    <definedName name="см.расчетН.Новгород_50" localSheetId="12">#REF!</definedName>
    <definedName name="см.расчетН.Новгород_50" localSheetId="15">#REF!</definedName>
    <definedName name="см.расчетН.Новгород_50" localSheetId="7">#REF!</definedName>
    <definedName name="см.расчетН.Новгород_50" localSheetId="14">#REF!</definedName>
    <definedName name="см.расчетН.Новгород_50" localSheetId="13">#REF!</definedName>
    <definedName name="см.расчетН.Новгород_50">#REF!</definedName>
    <definedName name="см.расчетН.Новгород_51" localSheetId="12">#REF!</definedName>
    <definedName name="см.расчетН.Новгород_51" localSheetId="15">#REF!</definedName>
    <definedName name="см.расчетН.Новгород_51" localSheetId="7">#REF!</definedName>
    <definedName name="см.расчетН.Новгород_51" localSheetId="14">#REF!</definedName>
    <definedName name="см.расчетН.Новгород_51" localSheetId="13">#REF!</definedName>
    <definedName name="см.расчетН.Новгород_51">#REF!</definedName>
    <definedName name="см.расчетН.Новгород_52" localSheetId="12">#REF!</definedName>
    <definedName name="см.расчетН.Новгород_52" localSheetId="15">#REF!</definedName>
    <definedName name="см.расчетН.Новгород_52" localSheetId="7">#REF!</definedName>
    <definedName name="см.расчетН.Новгород_52" localSheetId="14">#REF!</definedName>
    <definedName name="см.расчетН.Новгород_52" localSheetId="13">#REF!</definedName>
    <definedName name="см.расчетН.Новгород_52">#REF!</definedName>
    <definedName name="см.расчетН.Новгород_53" localSheetId="12">#REF!</definedName>
    <definedName name="см.расчетН.Новгород_53" localSheetId="15">#REF!</definedName>
    <definedName name="см.расчетН.Новгород_53" localSheetId="7">#REF!</definedName>
    <definedName name="см.расчетН.Новгород_53" localSheetId="14">#REF!</definedName>
    <definedName name="см.расчетН.Новгород_53" localSheetId="13">#REF!</definedName>
    <definedName name="см.расчетН.Новгород_53">#REF!</definedName>
    <definedName name="см.расчетН.Новгород_54" localSheetId="12">#REF!</definedName>
    <definedName name="см.расчетН.Новгород_54" localSheetId="15">#REF!</definedName>
    <definedName name="см.расчетН.Новгород_54" localSheetId="7">#REF!</definedName>
    <definedName name="см.расчетН.Новгород_54" localSheetId="14">#REF!</definedName>
    <definedName name="см.расчетН.Новгород_54" localSheetId="13">#REF!</definedName>
    <definedName name="см.расчетН.Новгород_54">#REF!</definedName>
    <definedName name="см_1" localSheetId="15">#REF!</definedName>
    <definedName name="см_1" localSheetId="7">#REF!</definedName>
    <definedName name="см_1" localSheetId="14">#REF!</definedName>
    <definedName name="см_1" localSheetId="13">#REF!</definedName>
    <definedName name="см_1">#REF!</definedName>
    <definedName name="см_конк" localSheetId="12">#REF!</definedName>
    <definedName name="см_конк" localSheetId="15">#REF!</definedName>
    <definedName name="см_конк" localSheetId="7">#REF!</definedName>
    <definedName name="см_конк" localSheetId="14">#REF!</definedName>
    <definedName name="см_конк" localSheetId="13">#REF!</definedName>
    <definedName name="см_конк">#REF!</definedName>
    <definedName name="См6">'[61]Смета 7'!$F$1</definedName>
    <definedName name="Смет" localSheetId="12" hidden="1">{#N/A,#N/A,TRUE,"Смета на пасс. обор. №1"}</definedName>
    <definedName name="Смет" localSheetId="15" hidden="1">{#N/A,#N/A,TRUE,"Смета на пасс. обор. №1"}</definedName>
    <definedName name="Смет" localSheetId="7" hidden="1">{#N/A,#N/A,TRUE,"Смета на пасс. обор. №1"}</definedName>
    <definedName name="Смет" localSheetId="14" hidden="1">{#N/A,#N/A,TRUE,"Смета на пасс. обор. №1"}</definedName>
    <definedName name="Смет" localSheetId="0" hidden="1">{#N/A,#N/A,TRUE,"Смета на пасс. обор. №1"}</definedName>
    <definedName name="Смет" localSheetId="13" hidden="1">{#N/A,#N/A,TRUE,"Смета на пасс. обор. №1"}</definedName>
    <definedName name="Смет" hidden="1">{#N/A,#N/A,TRUE,"Смета на пасс. обор. №1"}</definedName>
    <definedName name="Смет_1" localSheetId="12" hidden="1">{#N/A,#N/A,TRUE,"Смета на пасс. обор. №1"}</definedName>
    <definedName name="Смет_1" localSheetId="15" hidden="1">{#N/A,#N/A,TRUE,"Смета на пасс. обор. №1"}</definedName>
    <definedName name="Смет_1" localSheetId="7" hidden="1">{#N/A,#N/A,TRUE,"Смета на пасс. обор. №1"}</definedName>
    <definedName name="Смет_1" localSheetId="14" hidden="1">{#N/A,#N/A,TRUE,"Смета на пасс. обор. №1"}</definedName>
    <definedName name="Смет_1" localSheetId="0" hidden="1">{#N/A,#N/A,TRUE,"Смета на пасс. обор. №1"}</definedName>
    <definedName name="Смет_1" localSheetId="13" hidden="1">{#N/A,#N/A,TRUE,"Смета на пасс. обор. №1"}</definedName>
    <definedName name="Смет_1" hidden="1">{#N/A,#N/A,TRUE,"Смета на пасс. обор. №1"}</definedName>
    <definedName name="смета" localSheetId="12" hidden="1">{#N/A,#N/A,TRUE,"Смета на пасс. обор. №1"}</definedName>
    <definedName name="смета" localSheetId="15" hidden="1">{#N/A,#N/A,TRUE,"Смета на пасс. обор. №1"}</definedName>
    <definedName name="смета" localSheetId="7" hidden="1">{#N/A,#N/A,TRUE,"Смета на пасс. обор. №1"}</definedName>
    <definedName name="смета" localSheetId="14" hidden="1">{#N/A,#N/A,TRUE,"Смета на пасс. обор. №1"}</definedName>
    <definedName name="смета" localSheetId="0" hidden="1">{#N/A,#N/A,TRUE,"Смета на пасс. обор. №1"}</definedName>
    <definedName name="смета" localSheetId="13" hidden="1">{#N/A,#N/A,TRUE,"Смета на пасс. обор. №1"}</definedName>
    <definedName name="смета" hidden="1">{#N/A,#N/A,TRUE,"Смета на пасс. обор. №1"}</definedName>
    <definedName name="смета_1" localSheetId="12" hidden="1">{#N/A,#N/A,TRUE,"Смета на пасс. обор. №1"}</definedName>
    <definedName name="смета_1" localSheetId="15" hidden="1">{#N/A,#N/A,TRUE,"Смета на пасс. обор. №1"}</definedName>
    <definedName name="смета_1" localSheetId="7" hidden="1">{#N/A,#N/A,TRUE,"Смета на пасс. обор. №1"}</definedName>
    <definedName name="смета_1" localSheetId="14" hidden="1">{#N/A,#N/A,TRUE,"Смета на пасс. обор. №1"}</definedName>
    <definedName name="смета_1" localSheetId="0" hidden="1">{#N/A,#N/A,TRUE,"Смета на пасс. обор. №1"}</definedName>
    <definedName name="смета_1" localSheetId="13" hidden="1">{#N/A,#N/A,TRUE,"Смета на пасс. обор. №1"}</definedName>
    <definedName name="смета_1" hidden="1">{#N/A,#N/A,TRUE,"Смета на пасс. обор. №1"}</definedName>
    <definedName name="Смета_2">'[58]Смета 7'!$F$1</definedName>
    <definedName name="смета1" localSheetId="12">#REF!</definedName>
    <definedName name="смета1" localSheetId="15">#REF!</definedName>
    <definedName name="смета1" localSheetId="7">#REF!</definedName>
    <definedName name="смета1" localSheetId="14">#REF!</definedName>
    <definedName name="смета1" localSheetId="13">#REF!</definedName>
    <definedName name="смета1">#REF!</definedName>
    <definedName name="Смета11">'[62]Смета 7'!$F$1</definedName>
    <definedName name="Смета21">'[63]Смета 7'!$F$1</definedName>
    <definedName name="Смета3">[19]Вспомогательный!$D$78</definedName>
    <definedName name="сми" localSheetId="12">#REF!</definedName>
    <definedName name="сми" localSheetId="15">#REF!</definedName>
    <definedName name="сми" localSheetId="7">#REF!</definedName>
    <definedName name="сми" localSheetId="14">#REF!</definedName>
    <definedName name="сми" localSheetId="13">#REF!</definedName>
    <definedName name="сми">#REF!</definedName>
    <definedName name="Согласование" localSheetId="12">#REF!</definedName>
    <definedName name="Согласование" localSheetId="15">#REF!</definedName>
    <definedName name="Согласование" localSheetId="7">#REF!</definedName>
    <definedName name="Согласование" localSheetId="14">#REF!</definedName>
    <definedName name="Согласование" localSheetId="13">#REF!</definedName>
    <definedName name="Согласование">#REF!</definedName>
    <definedName name="Согласование_1" localSheetId="15">#REF!</definedName>
    <definedName name="Согласование_1" localSheetId="7">#REF!</definedName>
    <definedName name="Согласование_1" localSheetId="14">#REF!</definedName>
    <definedName name="Согласование_1" localSheetId="13">#REF!</definedName>
    <definedName name="Согласование_1">#REF!</definedName>
    <definedName name="содерж." localSheetId="12">#REF!</definedName>
    <definedName name="содерж." localSheetId="15">#REF!</definedName>
    <definedName name="содерж." localSheetId="7">#REF!</definedName>
    <definedName name="содерж." localSheetId="14">#REF!</definedName>
    <definedName name="содерж." localSheetId="13">#REF!</definedName>
    <definedName name="содерж.">#REF!</definedName>
    <definedName name="Содерж_Осн_Базы" localSheetId="12">#REF!</definedName>
    <definedName name="Содерж_Осн_Базы" localSheetId="15">#REF!</definedName>
    <definedName name="Содерж_Осн_Базы" localSheetId="7">#REF!</definedName>
    <definedName name="Содерж_Осн_Базы" localSheetId="14">#REF!</definedName>
    <definedName name="Содерж_Осн_Базы" localSheetId="13">#REF!</definedName>
    <definedName name="Содерж_Осн_Базы">#REF!</definedName>
    <definedName name="Составитель" localSheetId="12">#REF!</definedName>
    <definedName name="Составитель" localSheetId="15">#REF!</definedName>
    <definedName name="Составитель" localSheetId="7">#REF!</definedName>
    <definedName name="Составитель" localSheetId="14">#REF!</definedName>
    <definedName name="Составитель" localSheetId="13">#REF!</definedName>
    <definedName name="Составитель">#REF!</definedName>
    <definedName name="Составитель_1" localSheetId="15">#REF!</definedName>
    <definedName name="Составитель_1" localSheetId="7">#REF!</definedName>
    <definedName name="Составитель_1" localSheetId="14">#REF!</definedName>
    <definedName name="Составитель_1" localSheetId="13">#REF!</definedName>
    <definedName name="Составитель_1">#REF!</definedName>
    <definedName name="сп1" localSheetId="12">#REF!</definedName>
    <definedName name="сп1" localSheetId="15">#REF!</definedName>
    <definedName name="сп1" localSheetId="7">#REF!</definedName>
    <definedName name="сп1" localSheetId="14">#REF!</definedName>
    <definedName name="сп1" localSheetId="13">#REF!</definedName>
    <definedName name="сп1">#REF!</definedName>
    <definedName name="сп2" localSheetId="12">#REF!</definedName>
    <definedName name="сп2" localSheetId="15">#REF!</definedName>
    <definedName name="сп2" localSheetId="7">#REF!</definedName>
    <definedName name="сп2" localSheetId="14">#REF!</definedName>
    <definedName name="сп2" localSheetId="13">#REF!</definedName>
    <definedName name="сп2">#REF!</definedName>
    <definedName name="сс" localSheetId="12" hidden="1">{#N/A,#N/A,TRUE,"Смета на пасс. обор. №1"}</definedName>
    <definedName name="сс" localSheetId="15" hidden="1">{#N/A,#N/A,TRUE,"Смета на пасс. обор. №1"}</definedName>
    <definedName name="сс" localSheetId="7" hidden="1">{#N/A,#N/A,TRUE,"Смета на пасс. обор. №1"}</definedName>
    <definedName name="сс" localSheetId="14" hidden="1">{#N/A,#N/A,TRUE,"Смета на пасс. обор. №1"}</definedName>
    <definedName name="сс" localSheetId="0" hidden="1">{#N/A,#N/A,TRUE,"Смета на пасс. обор. №1"}</definedName>
    <definedName name="сс" localSheetId="13" hidden="1">{#N/A,#N/A,TRUE,"Смета на пасс. обор. №1"}</definedName>
    <definedName name="сс" hidden="1">{#N/A,#N/A,TRUE,"Смета на пасс. обор. №1"}</definedName>
    <definedName name="сс_1" localSheetId="12" hidden="1">{#N/A,#N/A,TRUE,"Смета на пасс. обор. №1"}</definedName>
    <definedName name="сс_1" localSheetId="15" hidden="1">{#N/A,#N/A,TRUE,"Смета на пасс. обор. №1"}</definedName>
    <definedName name="сс_1" localSheetId="7" hidden="1">{#N/A,#N/A,TRUE,"Смета на пасс. обор. №1"}</definedName>
    <definedName name="сс_1" localSheetId="14" hidden="1">{#N/A,#N/A,TRUE,"Смета на пасс. обор. №1"}</definedName>
    <definedName name="сс_1" localSheetId="0" hidden="1">{#N/A,#N/A,TRUE,"Смета на пасс. обор. №1"}</definedName>
    <definedName name="сс_1" localSheetId="13" hidden="1">{#N/A,#N/A,TRUE,"Смета на пасс. обор. №1"}</definedName>
    <definedName name="сс_1" hidden="1">{#N/A,#N/A,TRUE,"Смета на пасс. обор. №1"}</definedName>
    <definedName name="ссп" localSheetId="12" hidden="1">{#N/A,#N/A,TRUE,"Смета на пасс. обор. №1"}</definedName>
    <definedName name="ссп" localSheetId="15" hidden="1">{#N/A,#N/A,TRUE,"Смета на пасс. обор. №1"}</definedName>
    <definedName name="ссп" localSheetId="7" hidden="1">{#N/A,#N/A,TRUE,"Смета на пасс. обор. №1"}</definedName>
    <definedName name="ссп" localSheetId="14" hidden="1">{#N/A,#N/A,TRUE,"Смета на пасс. обор. №1"}</definedName>
    <definedName name="ссп" localSheetId="0" hidden="1">{#N/A,#N/A,TRUE,"Смета на пасс. обор. №1"}</definedName>
    <definedName name="ссп" localSheetId="13" hidden="1">{#N/A,#N/A,TRUE,"Смета на пасс. обор. №1"}</definedName>
    <definedName name="ссп" hidden="1">{#N/A,#N/A,TRUE,"Смета на пасс. обор. №1"}</definedName>
    <definedName name="ссп_1" localSheetId="12" hidden="1">{#N/A,#N/A,TRUE,"Смета на пасс. обор. №1"}</definedName>
    <definedName name="ссп_1" localSheetId="15" hidden="1">{#N/A,#N/A,TRUE,"Смета на пасс. обор. №1"}</definedName>
    <definedName name="ссп_1" localSheetId="7" hidden="1">{#N/A,#N/A,TRUE,"Смета на пасс. обор. №1"}</definedName>
    <definedName name="ссп_1" localSheetId="14" hidden="1">{#N/A,#N/A,TRUE,"Смета на пасс. обор. №1"}</definedName>
    <definedName name="ссп_1" localSheetId="0" hidden="1">{#N/A,#N/A,TRUE,"Смета на пасс. обор. №1"}</definedName>
    <definedName name="ссп_1" localSheetId="13" hidden="1">{#N/A,#N/A,TRUE,"Смета на пасс. обор. №1"}</definedName>
    <definedName name="ссп_1" hidden="1">{#N/A,#N/A,TRUE,"Смета на пасс. обор. №1"}</definedName>
    <definedName name="ССР" localSheetId="12">#REF!</definedName>
    <definedName name="ССР" localSheetId="15">#REF!</definedName>
    <definedName name="ССР" localSheetId="7">#REF!</definedName>
    <definedName name="ССР" localSheetId="14">#REF!</definedName>
    <definedName name="ССР" localSheetId="13">#REF!</definedName>
    <definedName name="ССР">#REF!</definedName>
    <definedName name="ССР_ИИ_Д1_корр" localSheetId="12">#REF!</definedName>
    <definedName name="ССР_ИИ_Д1_корр" localSheetId="15">#REF!</definedName>
    <definedName name="ССР_ИИ_Д1_корр" localSheetId="7">#REF!</definedName>
    <definedName name="ССР_ИИ_Д1_корр" localSheetId="14">#REF!</definedName>
    <definedName name="ССР_ИИ_Д1_корр" localSheetId="13">#REF!</definedName>
    <definedName name="ССР_ИИ_Д1_корр">#REF!</definedName>
    <definedName name="ссс" localSheetId="12">#REF!</definedName>
    <definedName name="ссс" localSheetId="15">#REF!</definedName>
    <definedName name="ссс" localSheetId="7">#REF!</definedName>
    <definedName name="ссс" localSheetId="14">#REF!</definedName>
    <definedName name="ссс" localSheetId="13">#REF!</definedName>
    <definedName name="ссс">#REF!</definedName>
    <definedName name="ссср" localSheetId="15">#REF!</definedName>
    <definedName name="ссср" localSheetId="7">#REF!</definedName>
    <definedName name="ссср" localSheetId="14">#REF!</definedName>
    <definedName name="ссср" localSheetId="13">#REF!</definedName>
    <definedName name="ссср">#REF!</definedName>
    <definedName name="ссссс" localSheetId="12" hidden="1">{#N/A,#N/A,TRUE,"Смета на пасс. обор. №1"}</definedName>
    <definedName name="ссссс" localSheetId="15" hidden="1">{#N/A,#N/A,TRUE,"Смета на пасс. обор. №1"}</definedName>
    <definedName name="ссссс" localSheetId="7" hidden="1">{#N/A,#N/A,TRUE,"Смета на пасс. обор. №1"}</definedName>
    <definedName name="ссссс" localSheetId="14" hidden="1">{#N/A,#N/A,TRUE,"Смета на пасс. обор. №1"}</definedName>
    <definedName name="ссссс" localSheetId="0" hidden="1">{#N/A,#N/A,TRUE,"Смета на пасс. обор. №1"}</definedName>
    <definedName name="ссссс" localSheetId="13" hidden="1">{#N/A,#N/A,TRUE,"Смета на пасс. обор. №1"}</definedName>
    <definedName name="ссссс" hidden="1">{#N/A,#N/A,TRUE,"Смета на пасс. обор. №1"}</definedName>
    <definedName name="ссссс_1" localSheetId="12" hidden="1">{#N/A,#N/A,TRUE,"Смета на пасс. обор. №1"}</definedName>
    <definedName name="ссссс_1" localSheetId="15" hidden="1">{#N/A,#N/A,TRUE,"Смета на пасс. обор. №1"}</definedName>
    <definedName name="ссссс_1" localSheetId="7" hidden="1">{#N/A,#N/A,TRUE,"Смета на пасс. обор. №1"}</definedName>
    <definedName name="ссссс_1" localSheetId="14" hidden="1">{#N/A,#N/A,TRUE,"Смета на пасс. обор. №1"}</definedName>
    <definedName name="ссссс_1" localSheetId="0" hidden="1">{#N/A,#N/A,TRUE,"Смета на пасс. обор. №1"}</definedName>
    <definedName name="ссссс_1" localSheetId="13" hidden="1">{#N/A,#N/A,TRUE,"Смета на пасс. обор. №1"}</definedName>
    <definedName name="ссссс_1" hidden="1">{#N/A,#N/A,TRUE,"Смета на пасс. обор. №1"}</definedName>
    <definedName name="Ставрополь" localSheetId="12">#REF!</definedName>
    <definedName name="Ставрополь" localSheetId="15">#REF!</definedName>
    <definedName name="Ставрополь" localSheetId="7">#REF!</definedName>
    <definedName name="Ставрополь" localSheetId="14">#REF!</definedName>
    <definedName name="Ставрополь" localSheetId="13">#REF!</definedName>
    <definedName name="Ставрополь">#REF!</definedName>
    <definedName name="Ставрополь_1" localSheetId="12">#REF!</definedName>
    <definedName name="Ставрополь_1" localSheetId="15">#REF!</definedName>
    <definedName name="Ставрополь_1" localSheetId="7">#REF!</definedName>
    <definedName name="Ставрополь_1" localSheetId="14">#REF!</definedName>
    <definedName name="Ставрополь_1" localSheetId="13">#REF!</definedName>
    <definedName name="Ставрополь_1">#REF!</definedName>
    <definedName name="Ставрополь_2" localSheetId="12">#REF!</definedName>
    <definedName name="Ставрополь_2" localSheetId="15">#REF!</definedName>
    <definedName name="Ставрополь_2" localSheetId="7">#REF!</definedName>
    <definedName name="Ставрополь_2" localSheetId="14">#REF!</definedName>
    <definedName name="Ставрополь_2" localSheetId="13">#REF!</definedName>
    <definedName name="Ставрополь_2">#REF!</definedName>
    <definedName name="Ставрополь_22" localSheetId="12">#REF!</definedName>
    <definedName name="Ставрополь_22" localSheetId="15">#REF!</definedName>
    <definedName name="Ставрополь_22" localSheetId="7">#REF!</definedName>
    <definedName name="Ставрополь_22" localSheetId="14">#REF!</definedName>
    <definedName name="Ставрополь_22" localSheetId="13">#REF!</definedName>
    <definedName name="Ставрополь_22">#REF!</definedName>
    <definedName name="Ставрополь_49" localSheetId="12">#REF!</definedName>
    <definedName name="Ставрополь_49" localSheetId="15">#REF!</definedName>
    <definedName name="Ставрополь_49" localSheetId="7">#REF!</definedName>
    <definedName name="Ставрополь_49" localSheetId="14">#REF!</definedName>
    <definedName name="Ставрополь_49" localSheetId="13">#REF!</definedName>
    <definedName name="Ставрополь_49">#REF!</definedName>
    <definedName name="Ставрополь_5" localSheetId="12">#REF!</definedName>
    <definedName name="Ставрополь_5" localSheetId="15">#REF!</definedName>
    <definedName name="Ставрополь_5" localSheetId="7">#REF!</definedName>
    <definedName name="Ставрополь_5" localSheetId="14">#REF!</definedName>
    <definedName name="Ставрополь_5" localSheetId="13">#REF!</definedName>
    <definedName name="Ставрополь_5">#REF!</definedName>
    <definedName name="Ставрополь_50" localSheetId="12">#REF!</definedName>
    <definedName name="Ставрополь_50" localSheetId="15">#REF!</definedName>
    <definedName name="Ставрополь_50" localSheetId="7">#REF!</definedName>
    <definedName name="Ставрополь_50" localSheetId="14">#REF!</definedName>
    <definedName name="Ставрополь_50" localSheetId="13">#REF!</definedName>
    <definedName name="Ставрополь_50">#REF!</definedName>
    <definedName name="Ставрополь_51" localSheetId="12">#REF!</definedName>
    <definedName name="Ставрополь_51" localSheetId="15">#REF!</definedName>
    <definedName name="Ставрополь_51" localSheetId="7">#REF!</definedName>
    <definedName name="Ставрополь_51" localSheetId="14">#REF!</definedName>
    <definedName name="Ставрополь_51" localSheetId="13">#REF!</definedName>
    <definedName name="Ставрополь_51">#REF!</definedName>
    <definedName name="Ставрополь_52" localSheetId="12">#REF!</definedName>
    <definedName name="Ставрополь_52" localSheetId="15">#REF!</definedName>
    <definedName name="Ставрополь_52" localSheetId="7">#REF!</definedName>
    <definedName name="Ставрополь_52" localSheetId="14">#REF!</definedName>
    <definedName name="Ставрополь_52" localSheetId="13">#REF!</definedName>
    <definedName name="Ставрополь_52">#REF!</definedName>
    <definedName name="Ставрополь_53" localSheetId="12">#REF!</definedName>
    <definedName name="Ставрополь_53" localSheetId="15">#REF!</definedName>
    <definedName name="Ставрополь_53" localSheetId="7">#REF!</definedName>
    <definedName name="Ставрополь_53" localSheetId="14">#REF!</definedName>
    <definedName name="Ставрополь_53" localSheetId="13">#REF!</definedName>
    <definedName name="Ставрополь_53">#REF!</definedName>
    <definedName name="Ставрополь_54" localSheetId="12">#REF!</definedName>
    <definedName name="Ставрополь_54" localSheetId="15">#REF!</definedName>
    <definedName name="Ставрополь_54" localSheetId="7">#REF!</definedName>
    <definedName name="Ставрополь_54" localSheetId="14">#REF!</definedName>
    <definedName name="Ставрополь_54" localSheetId="13">#REF!</definedName>
    <definedName name="Ставрополь_54">#REF!</definedName>
    <definedName name="Станц10">'[18]Лист опроса'!$B$23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'[18]Лист опроса'!$B$24</definedName>
    <definedName name="СтрАУ">'[18]Лист опроса'!$B$12</definedName>
    <definedName name="СтрДУ">'[18]Лист опроса'!$B$11</definedName>
    <definedName name="Стрелки">'[18]Лист опроса'!$B$10</definedName>
    <definedName name="Строительная_полоса" localSheetId="12">#REF!</definedName>
    <definedName name="Строительная_полоса" localSheetId="15">#REF!</definedName>
    <definedName name="Строительная_полоса" localSheetId="7">#REF!</definedName>
    <definedName name="Строительная_полоса" localSheetId="14">#REF!</definedName>
    <definedName name="Строительная_полоса" localSheetId="13">#REF!</definedName>
    <definedName name="Строительная_полоса">#REF!</definedName>
    <definedName name="Строительная_полоса_1" localSheetId="15">#REF!</definedName>
    <definedName name="Строительная_полоса_1" localSheetId="7">#REF!</definedName>
    <definedName name="Строительная_полоса_1" localSheetId="14">#REF!</definedName>
    <definedName name="Строительная_полоса_1" localSheetId="13">#REF!</definedName>
    <definedName name="Строительная_полоса_1">#REF!</definedName>
    <definedName name="структ." localSheetId="12">#REF!</definedName>
    <definedName name="структ." localSheetId="15">#REF!</definedName>
    <definedName name="структ." localSheetId="7">#REF!</definedName>
    <definedName name="структ." localSheetId="14">#REF!</definedName>
    <definedName name="структ." localSheetId="13">#REF!</definedName>
    <definedName name="структ.">#REF!</definedName>
    <definedName name="суда">[15]!суда</definedName>
    <definedName name="Сургут">NA()</definedName>
    <definedName name="сусусу" localSheetId="12" hidden="1">{#N/A,#N/A,TRUE,"Смета на пасс. обор. №1"}</definedName>
    <definedName name="сусусу" localSheetId="15" hidden="1">{#N/A,#N/A,TRUE,"Смета на пасс. обор. №1"}</definedName>
    <definedName name="сусусу" localSheetId="7" hidden="1">{#N/A,#N/A,TRUE,"Смета на пасс. обор. №1"}</definedName>
    <definedName name="сусусу" localSheetId="14" hidden="1">{#N/A,#N/A,TRUE,"Смета на пасс. обор. №1"}</definedName>
    <definedName name="сусусу" localSheetId="0" hidden="1">{#N/A,#N/A,TRUE,"Смета на пасс. обор. №1"}</definedName>
    <definedName name="сусусу" localSheetId="13" hidden="1">{#N/A,#N/A,TRUE,"Смета на пасс. обор. №1"}</definedName>
    <definedName name="сусусу" hidden="1">{#N/A,#N/A,TRUE,"Смета на пасс. обор. №1"}</definedName>
    <definedName name="сусусу_1" localSheetId="12" hidden="1">{#N/A,#N/A,TRUE,"Смета на пасс. обор. №1"}</definedName>
    <definedName name="сусусу_1" localSheetId="15" hidden="1">{#N/A,#N/A,TRUE,"Смета на пасс. обор. №1"}</definedName>
    <definedName name="сусусу_1" localSheetId="7" hidden="1">{#N/A,#N/A,TRUE,"Смета на пасс. обор. №1"}</definedName>
    <definedName name="сусусу_1" localSheetId="14" hidden="1">{#N/A,#N/A,TRUE,"Смета на пасс. обор. №1"}</definedName>
    <definedName name="сусусу_1" localSheetId="0" hidden="1">{#N/A,#N/A,TRUE,"Смета на пасс. обор. №1"}</definedName>
    <definedName name="сусусу_1" localSheetId="13" hidden="1">{#N/A,#N/A,TRUE,"Смета на пасс. обор. №1"}</definedName>
    <definedName name="сусусу_1" hidden="1">{#N/A,#N/A,TRUE,"Смета на пасс. обор. №1"}</definedName>
    <definedName name="Т5" localSheetId="12">#REF!</definedName>
    <definedName name="Т5" localSheetId="15">#REF!</definedName>
    <definedName name="Т5" localSheetId="7">#REF!</definedName>
    <definedName name="Т5" localSheetId="14">#REF!</definedName>
    <definedName name="Т5" localSheetId="13">#REF!</definedName>
    <definedName name="Т5">#REF!</definedName>
    <definedName name="Т6" localSheetId="12">#REF!</definedName>
    <definedName name="Т6" localSheetId="15">#REF!</definedName>
    <definedName name="Т6" localSheetId="7">#REF!</definedName>
    <definedName name="Т6" localSheetId="14">#REF!</definedName>
    <definedName name="Т6" localSheetId="13">#REF!</definedName>
    <definedName name="Т6">#REF!</definedName>
    <definedName name="тасс" localSheetId="12" hidden="1">{#N/A,#N/A,TRUE,"Смета на пасс. обор. №1"}</definedName>
    <definedName name="тасс" localSheetId="15" hidden="1">{#N/A,#N/A,TRUE,"Смета на пасс. обор. №1"}</definedName>
    <definedName name="тасс" localSheetId="7" hidden="1">{#N/A,#N/A,TRUE,"Смета на пасс. обор. №1"}</definedName>
    <definedName name="тасс" localSheetId="14" hidden="1">{#N/A,#N/A,TRUE,"Смета на пасс. обор. №1"}</definedName>
    <definedName name="тасс" localSheetId="0" hidden="1">{#N/A,#N/A,TRUE,"Смета на пасс. обор. №1"}</definedName>
    <definedName name="тасс" localSheetId="13" hidden="1">{#N/A,#N/A,TRUE,"Смета на пасс. обор. №1"}</definedName>
    <definedName name="тасс" hidden="1">{#N/A,#N/A,TRUE,"Смета на пасс. обор. №1"}</definedName>
    <definedName name="тасс_1" localSheetId="12" hidden="1">{#N/A,#N/A,TRUE,"Смета на пасс. обор. №1"}</definedName>
    <definedName name="тасс_1" localSheetId="15" hidden="1">{#N/A,#N/A,TRUE,"Смета на пасс. обор. №1"}</definedName>
    <definedName name="тасс_1" localSheetId="7" hidden="1">{#N/A,#N/A,TRUE,"Смета на пасс. обор. №1"}</definedName>
    <definedName name="тасс_1" localSheetId="14" hidden="1">{#N/A,#N/A,TRUE,"Смета на пасс. обор. №1"}</definedName>
    <definedName name="тасс_1" localSheetId="0" hidden="1">{#N/A,#N/A,TRUE,"Смета на пасс. обор. №1"}</definedName>
    <definedName name="тасс_1" localSheetId="13" hidden="1">{#N/A,#N/A,TRUE,"Смета на пасс. обор. №1"}</definedName>
    <definedName name="тасс_1" hidden="1">{#N/A,#N/A,TRUE,"Смета на пасс. обор. №1"}</definedName>
    <definedName name="ТекДата">[64]информация!$B$8</definedName>
    <definedName name="ТекДата_1">[65]информация!$B$8</definedName>
    <definedName name="ТекДата_2">[66]информация!$B$8</definedName>
    <definedName name="теодкккккккккккк" localSheetId="12">#REF!</definedName>
    <definedName name="теодкккккккккккк" localSheetId="15">#REF!</definedName>
    <definedName name="теодкккккккккккк" localSheetId="7">#REF!</definedName>
    <definedName name="теодкккккккккккк" localSheetId="14">#REF!</definedName>
    <definedName name="теодкккккккккккк" localSheetId="13">#REF!</definedName>
    <definedName name="теодкккккккккккк">#REF!</definedName>
    <definedName name="ТолкоМашЛаб" localSheetId="15">[42]СмМашБур!#REF!</definedName>
    <definedName name="ТолкоМашЛаб" localSheetId="7">[42]СмМашБур!#REF!</definedName>
    <definedName name="ТолкоМашЛаб" localSheetId="14">[42]СмМашБур!#REF!</definedName>
    <definedName name="ТолкоМашЛаб" localSheetId="13">[42]СмМашБур!#REF!</definedName>
    <definedName name="ТолкоМашЛаб">[42]СмМашБур!#REF!</definedName>
    <definedName name="ТолькоМашБур" localSheetId="15">[42]СмМашБур!#REF!</definedName>
    <definedName name="ТолькоМашБур" localSheetId="7">[42]СмМашБур!#REF!</definedName>
    <definedName name="ТолькоМашБур" localSheetId="14">[42]СмМашБур!#REF!</definedName>
    <definedName name="ТолькоМашБур" localSheetId="13">[42]СмМашБур!#REF!</definedName>
    <definedName name="ТолькоМашБур">[42]СмМашБур!#REF!</definedName>
    <definedName name="ТолькоРучБур" localSheetId="15">[42]СмРучБур!#REF!</definedName>
    <definedName name="ТолькоРучБур" localSheetId="7">[42]СмРучБур!#REF!</definedName>
    <definedName name="ТолькоРучБур" localSheetId="14">[42]СмРучБур!#REF!</definedName>
    <definedName name="ТолькоРучБур" localSheetId="13">[42]СмРучБур!#REF!</definedName>
    <definedName name="ТолькоРучБур">[42]СмРучБур!#REF!</definedName>
    <definedName name="ТолькоРучЛаб">[42]СмРучБур!$K$39</definedName>
    <definedName name="топ1" localSheetId="12">#REF!</definedName>
    <definedName name="топ1" localSheetId="15">#REF!</definedName>
    <definedName name="топ1" localSheetId="7">#REF!</definedName>
    <definedName name="топ1" localSheetId="14">#REF!</definedName>
    <definedName name="топ1" localSheetId="13">#REF!</definedName>
    <definedName name="топ1">#REF!</definedName>
    <definedName name="топ2" localSheetId="12">#REF!</definedName>
    <definedName name="топ2" localSheetId="15">#REF!</definedName>
    <definedName name="топ2" localSheetId="7">#REF!</definedName>
    <definedName name="топ2" localSheetId="14">#REF!</definedName>
    <definedName name="топ2" localSheetId="13">#REF!</definedName>
    <definedName name="топ2">#REF!</definedName>
    <definedName name="топо" localSheetId="12">#REF!</definedName>
    <definedName name="топо" localSheetId="15">#REF!</definedName>
    <definedName name="топо" localSheetId="7">#REF!</definedName>
    <definedName name="топо" localSheetId="14">#REF!</definedName>
    <definedName name="топо" localSheetId="13">#REF!</definedName>
    <definedName name="топо">#REF!</definedName>
    <definedName name="топо_1" localSheetId="15">#REF!</definedName>
    <definedName name="топо_1" localSheetId="7">#REF!</definedName>
    <definedName name="топо_1" localSheetId="14">#REF!</definedName>
    <definedName name="топо_1" localSheetId="13">#REF!</definedName>
    <definedName name="топо_1">#REF!</definedName>
    <definedName name="топогр1" localSheetId="12">#REF!</definedName>
    <definedName name="топогр1" localSheetId="15">#REF!</definedName>
    <definedName name="топогр1" localSheetId="7">#REF!</definedName>
    <definedName name="топогр1" localSheetId="14">#REF!</definedName>
    <definedName name="топогр1" localSheetId="13">#REF!</definedName>
    <definedName name="топогр1">#REF!</definedName>
    <definedName name="топограф" localSheetId="12">#REF!</definedName>
    <definedName name="топограф" localSheetId="15">#REF!</definedName>
    <definedName name="топограф" localSheetId="7">#REF!</definedName>
    <definedName name="топограф" localSheetId="14">#REF!</definedName>
    <definedName name="топограф" localSheetId="13">#REF!</definedName>
    <definedName name="топограф">#REF!</definedName>
    <definedName name="тор" localSheetId="12">#REF!</definedName>
    <definedName name="тор" localSheetId="15">#REF!</definedName>
    <definedName name="тор" localSheetId="7">#REF!</definedName>
    <definedName name="тор" localSheetId="14">#REF!</definedName>
    <definedName name="тор" localSheetId="13">#REF!</definedName>
    <definedName name="тор">#REF!</definedName>
    <definedName name="трп" localSheetId="12" hidden="1">{#N/A,#N/A,TRUE,"Смета на пасс. обор. №1"}</definedName>
    <definedName name="трп" localSheetId="15" hidden="1">{#N/A,#N/A,TRUE,"Смета на пасс. обор. №1"}</definedName>
    <definedName name="трп" localSheetId="7" hidden="1">{#N/A,#N/A,TRUE,"Смета на пасс. обор. №1"}</definedName>
    <definedName name="трп" localSheetId="14" hidden="1">{#N/A,#N/A,TRUE,"Смета на пасс. обор. №1"}</definedName>
    <definedName name="трп" localSheetId="0" hidden="1">{#N/A,#N/A,TRUE,"Смета на пасс. обор. №1"}</definedName>
    <definedName name="трп" localSheetId="13" hidden="1">{#N/A,#N/A,TRUE,"Смета на пасс. обор. №1"}</definedName>
    <definedName name="трп" hidden="1">{#N/A,#N/A,TRUE,"Смета на пасс. обор. №1"}</definedName>
    <definedName name="трп_1" localSheetId="12" hidden="1">{#N/A,#N/A,TRUE,"Смета на пасс. обор. №1"}</definedName>
    <definedName name="трп_1" localSheetId="15" hidden="1">{#N/A,#N/A,TRUE,"Смета на пасс. обор. №1"}</definedName>
    <definedName name="трп_1" localSheetId="7" hidden="1">{#N/A,#N/A,TRUE,"Смета на пасс. обор. №1"}</definedName>
    <definedName name="трп_1" localSheetId="14" hidden="1">{#N/A,#N/A,TRUE,"Смета на пасс. обор. №1"}</definedName>
    <definedName name="трп_1" localSheetId="0" hidden="1">{#N/A,#N/A,TRUE,"Смета на пасс. обор. №1"}</definedName>
    <definedName name="трп_1" localSheetId="13" hidden="1">{#N/A,#N/A,TRUE,"Смета на пасс. обор. №1"}</definedName>
    <definedName name="трп_1" hidden="1">{#N/A,#N/A,TRUE,"Смета на пасс. обор. №1"}</definedName>
    <definedName name="ТС1" localSheetId="12">#REF!</definedName>
    <definedName name="ТС1" localSheetId="15">#REF!</definedName>
    <definedName name="ТС1" localSheetId="7">#REF!</definedName>
    <definedName name="ТС1" localSheetId="14">#REF!</definedName>
    <definedName name="ТС1" localSheetId="13">#REF!</definedName>
    <definedName name="ТС1">#REF!</definedName>
    <definedName name="тыс" localSheetId="15">{0,"тысячz";1,"тысячаz";2,"тысячиz";5,"тысячz"}</definedName>
    <definedName name="тыс" localSheetId="7">{0,"тысячz";1,"тысячаz";2,"тысячиz";5,"тысячz"}</definedName>
    <definedName name="тыс" localSheetId="14">{0,"тысячz";1,"тысячаz";2,"тысячиz";5,"тысячz"}</definedName>
    <definedName name="тыс" localSheetId="0">{0,"тысячz";1,"тысячаz";2,"тысячиz";5,"тысячz"}</definedName>
    <definedName name="тыс" localSheetId="13">{0,"тысячz";1,"тысячаz";2,"тысячиz";5,"тысячz"}</definedName>
    <definedName name="тыс">{0,"тысячz";1,"тысячаz";2,"тысячиz";5,"тысячz"}</definedName>
    <definedName name="тьбю" localSheetId="12">#REF!</definedName>
    <definedName name="тьбю" localSheetId="15">#REF!</definedName>
    <definedName name="тьбю" localSheetId="7">#REF!</definedName>
    <definedName name="тьбю" localSheetId="14">#REF!</definedName>
    <definedName name="тьбю" localSheetId="13">#REF!</definedName>
    <definedName name="тьбю">#REF!</definedName>
    <definedName name="ТЭО" localSheetId="12">#REF!</definedName>
    <definedName name="ТЭО" localSheetId="15">#REF!</definedName>
    <definedName name="ТЭО" localSheetId="7">#REF!</definedName>
    <definedName name="ТЭО" localSheetId="14">#REF!</definedName>
    <definedName name="ТЭО" localSheetId="13">#REF!</definedName>
    <definedName name="ТЭО">#REF!</definedName>
    <definedName name="ТЭО1" localSheetId="12">#REF!</definedName>
    <definedName name="ТЭО1" localSheetId="15">#REF!</definedName>
    <definedName name="ТЭО1" localSheetId="7">#REF!</definedName>
    <definedName name="ТЭО1" localSheetId="14">#REF!</definedName>
    <definedName name="ТЭО1" localSheetId="13">#REF!</definedName>
    <definedName name="ТЭО1">#REF!</definedName>
    <definedName name="ТЭО2" localSheetId="12">#REF!</definedName>
    <definedName name="ТЭО2" localSheetId="15">#REF!</definedName>
    <definedName name="ТЭО2" localSheetId="7">#REF!</definedName>
    <definedName name="ТЭО2" localSheetId="14">#REF!</definedName>
    <definedName name="ТЭО2" localSheetId="13">#REF!</definedName>
    <definedName name="ТЭО2">#REF!</definedName>
    <definedName name="ТЭОДКК" localSheetId="12">#REF!</definedName>
    <definedName name="ТЭОДКК" localSheetId="15">#REF!</definedName>
    <definedName name="ТЭОДКК" localSheetId="7">#REF!</definedName>
    <definedName name="ТЭОДКК" localSheetId="14">#REF!</definedName>
    <definedName name="ТЭОДКК" localSheetId="13">#REF!</definedName>
    <definedName name="ТЭОДКК">#REF!</definedName>
    <definedName name="ТЭОДККК" localSheetId="12">#REF!</definedName>
    <definedName name="ТЭОДККК" localSheetId="15">#REF!</definedName>
    <definedName name="ТЭОДККК" localSheetId="7">#REF!</definedName>
    <definedName name="ТЭОДККК" localSheetId="14">#REF!</definedName>
    <definedName name="ТЭОДККК" localSheetId="13">#REF!</definedName>
    <definedName name="ТЭОДККК">#REF!</definedName>
    <definedName name="ук" localSheetId="12" hidden="1">{#N/A,#N/A,TRUE,"Смета на пасс. обор. №1"}</definedName>
    <definedName name="ук" localSheetId="15" hidden="1">{#N/A,#N/A,TRUE,"Смета на пасс. обор. №1"}</definedName>
    <definedName name="ук" localSheetId="7" hidden="1">{#N/A,#N/A,TRUE,"Смета на пасс. обор. №1"}</definedName>
    <definedName name="ук" localSheetId="14" hidden="1">{#N/A,#N/A,TRUE,"Смета на пасс. обор. №1"}</definedName>
    <definedName name="ук" localSheetId="0" hidden="1">{#N/A,#N/A,TRUE,"Смета на пасс. обор. №1"}</definedName>
    <definedName name="ук" localSheetId="13" hidden="1">{#N/A,#N/A,TRUE,"Смета на пасс. обор. №1"}</definedName>
    <definedName name="ук" hidden="1">{#N/A,#N/A,TRUE,"Смета на пасс. обор. №1"}</definedName>
    <definedName name="ук_1" localSheetId="12" hidden="1">{#N/A,#N/A,TRUE,"Смета на пасс. обор. №1"}</definedName>
    <definedName name="ук_1" localSheetId="15" hidden="1">{#N/A,#N/A,TRUE,"Смета на пасс. обор. №1"}</definedName>
    <definedName name="ук_1" localSheetId="7" hidden="1">{#N/A,#N/A,TRUE,"Смета на пасс. обор. №1"}</definedName>
    <definedName name="ук_1" localSheetId="14" hidden="1">{#N/A,#N/A,TRUE,"Смета на пасс. обор. №1"}</definedName>
    <definedName name="ук_1" localSheetId="0" hidden="1">{#N/A,#N/A,TRUE,"Смета на пасс. обор. №1"}</definedName>
    <definedName name="ук_1" localSheetId="13" hidden="1">{#N/A,#N/A,TRUE,"Смета на пасс. обор. №1"}</definedName>
    <definedName name="ук_1" hidden="1">{#N/A,#N/A,TRUE,"Смета на пасс. обор. №1"}</definedName>
    <definedName name="уукк" localSheetId="15">#REF!</definedName>
    <definedName name="уукк" localSheetId="7">#REF!</definedName>
    <definedName name="уукк" localSheetId="14">#REF!</definedName>
    <definedName name="уукк" localSheetId="13">#REF!</definedName>
    <definedName name="уукк">#REF!</definedName>
    <definedName name="ууу" localSheetId="15">#REF!</definedName>
    <definedName name="ууу" localSheetId="7">#REF!</definedName>
    <definedName name="ууу" localSheetId="14">#REF!</definedName>
    <definedName name="ууу" localSheetId="13">#REF!</definedName>
    <definedName name="ууу">#REF!</definedName>
    <definedName name="уцуц" localSheetId="12">#REF!</definedName>
    <definedName name="уцуц" localSheetId="15">#REF!</definedName>
    <definedName name="уцуц" localSheetId="7">#REF!</definedName>
    <definedName name="уцуц" localSheetId="14">#REF!</definedName>
    <definedName name="уцуц" localSheetId="13">#REF!</definedName>
    <definedName name="уцуц">#REF!</definedName>
    <definedName name="Участок" localSheetId="12">#REF!</definedName>
    <definedName name="Участок" localSheetId="15">#REF!</definedName>
    <definedName name="Участок" localSheetId="7">#REF!</definedName>
    <definedName name="Участок" localSheetId="14">#REF!</definedName>
    <definedName name="Участок" localSheetId="13">#REF!</definedName>
    <definedName name="Участок">#REF!</definedName>
    <definedName name="Участок_1" localSheetId="15">#REF!</definedName>
    <definedName name="Участок_1" localSheetId="7">#REF!</definedName>
    <definedName name="Участок_1" localSheetId="14">#REF!</definedName>
    <definedName name="Участок_1" localSheetId="13">#REF!</definedName>
    <definedName name="Участок_1">#REF!</definedName>
    <definedName name="уы" localSheetId="12" hidden="1">{#N/A,#N/A,TRUE,"Смета на пасс. обор. №1"}</definedName>
    <definedName name="уы" localSheetId="15" hidden="1">{#N/A,#N/A,TRUE,"Смета на пасс. обор. №1"}</definedName>
    <definedName name="уы" localSheetId="7" hidden="1">{#N/A,#N/A,TRUE,"Смета на пасс. обор. №1"}</definedName>
    <definedName name="уы" localSheetId="14" hidden="1">{#N/A,#N/A,TRUE,"Смета на пасс. обор. №1"}</definedName>
    <definedName name="уы" localSheetId="0" hidden="1">{#N/A,#N/A,TRUE,"Смета на пасс. обор. №1"}</definedName>
    <definedName name="уы" localSheetId="13" hidden="1">{#N/A,#N/A,TRUE,"Смета на пасс. обор. №1"}</definedName>
    <definedName name="уы" hidden="1">{#N/A,#N/A,TRUE,"Смета на пасс. обор. №1"}</definedName>
    <definedName name="уы_1" localSheetId="12" hidden="1">{#N/A,#N/A,TRUE,"Смета на пасс. обор. №1"}</definedName>
    <definedName name="уы_1" localSheetId="15" hidden="1">{#N/A,#N/A,TRUE,"Смета на пасс. обор. №1"}</definedName>
    <definedName name="уы_1" localSheetId="7" hidden="1">{#N/A,#N/A,TRUE,"Смета на пасс. обор. №1"}</definedName>
    <definedName name="уы_1" localSheetId="14" hidden="1">{#N/A,#N/A,TRUE,"Смета на пасс. обор. №1"}</definedName>
    <definedName name="уы_1" localSheetId="0" hidden="1">{#N/A,#N/A,TRUE,"Смета на пасс. обор. №1"}</definedName>
    <definedName name="уы_1" localSheetId="13" hidden="1">{#N/A,#N/A,TRUE,"Смета на пасс. обор. №1"}</definedName>
    <definedName name="уы_1" hidden="1">{#N/A,#N/A,TRUE,"Смета на пасс. обор. №1"}</definedName>
    <definedName name="ф" localSheetId="12" hidden="1">{#N/A,#N/A,TRUE,"Смета на пасс. обор. №1"}</definedName>
    <definedName name="ф" localSheetId="15" hidden="1">{#N/A,#N/A,TRUE,"Смета на пасс. обор. №1"}</definedName>
    <definedName name="ф" localSheetId="7" hidden="1">{#N/A,#N/A,TRUE,"Смета на пасс. обор. №1"}</definedName>
    <definedName name="ф" localSheetId="14" hidden="1">{#N/A,#N/A,TRUE,"Смета на пасс. обор. №1"}</definedName>
    <definedName name="ф" localSheetId="0" hidden="1">{#N/A,#N/A,TRUE,"Смета на пасс. обор. №1"}</definedName>
    <definedName name="ф" localSheetId="13" hidden="1">{#N/A,#N/A,TRUE,"Смета на пасс. обор. №1"}</definedName>
    <definedName name="ф" hidden="1">{#N/A,#N/A,TRUE,"Смета на пасс. обор. №1"}</definedName>
    <definedName name="ф_1" localSheetId="12" hidden="1">{#N/A,#N/A,TRUE,"Смета на пасс. обор. №1"}</definedName>
    <definedName name="ф_1" localSheetId="15" hidden="1">{#N/A,#N/A,TRUE,"Смета на пасс. обор. №1"}</definedName>
    <definedName name="ф_1" localSheetId="7" hidden="1">{#N/A,#N/A,TRUE,"Смета на пасс. обор. №1"}</definedName>
    <definedName name="ф_1" localSheetId="14" hidden="1">{#N/A,#N/A,TRUE,"Смета на пасс. обор. №1"}</definedName>
    <definedName name="ф_1" localSheetId="0" hidden="1">{#N/A,#N/A,TRUE,"Смета на пасс. обор. №1"}</definedName>
    <definedName name="ф_1" localSheetId="13" hidden="1">{#N/A,#N/A,TRUE,"Смета на пасс. обор. №1"}</definedName>
    <definedName name="ф_1" hidden="1">{#N/A,#N/A,TRUE,"Смета на пасс. обор. №1"}</definedName>
    <definedName name="фо_а_н_пц">[17]рабочий!$AR$240:$BI$263</definedName>
    <definedName name="фо_а_с_пц">[17]рабочий!$AS$202:$BI$224</definedName>
    <definedName name="фо_н_03">[17]рабочий!$X$305:$X$327</definedName>
    <definedName name="фо_н_04">[17]рабочий!$X$335:$X$357</definedName>
    <definedName name="ффыв" localSheetId="12">#REF!</definedName>
    <definedName name="ффыв" localSheetId="15">#REF!</definedName>
    <definedName name="ффыв" localSheetId="7">#REF!</definedName>
    <definedName name="ффыв" localSheetId="14">#REF!</definedName>
    <definedName name="ффыв" localSheetId="13">#REF!</definedName>
    <definedName name="ффыв">#REF!</definedName>
    <definedName name="фы" localSheetId="12">[21]топография!#REF!</definedName>
    <definedName name="фы" localSheetId="15">[21]топография!#REF!</definedName>
    <definedName name="фы" localSheetId="7">[4]топография!#REF!</definedName>
    <definedName name="фы" localSheetId="14">[5]топография!#REF!</definedName>
    <definedName name="фы" localSheetId="13">[5]топография!#REF!</definedName>
    <definedName name="фы">[6]топография!#REF!</definedName>
    <definedName name="фыв" localSheetId="12" hidden="1">{#N/A,#N/A,TRUE,"Смета на пасс. обор. №1"}</definedName>
    <definedName name="фыв" localSheetId="15" hidden="1">{#N/A,#N/A,TRUE,"Смета на пасс. обор. №1"}</definedName>
    <definedName name="фыв" localSheetId="7" hidden="1">{#N/A,#N/A,TRUE,"Смета на пасс. обор. №1"}</definedName>
    <definedName name="фыв" localSheetId="14" hidden="1">{#N/A,#N/A,TRUE,"Смета на пасс. обор. №1"}</definedName>
    <definedName name="фыв" localSheetId="0" hidden="1">{#N/A,#N/A,TRUE,"Смета на пасс. обор. №1"}</definedName>
    <definedName name="фыв" localSheetId="13" hidden="1">{#N/A,#N/A,TRUE,"Смета на пасс. обор. №1"}</definedName>
    <definedName name="фыв" hidden="1">{#N/A,#N/A,TRUE,"Смета на пасс. обор. №1"}</definedName>
    <definedName name="фыв_1" localSheetId="12" hidden="1">{#N/A,#N/A,TRUE,"Смета на пасс. обор. №1"}</definedName>
    <definedName name="фыв_1" localSheetId="15" hidden="1">{#N/A,#N/A,TRUE,"Смета на пасс. обор. №1"}</definedName>
    <definedName name="фыв_1" localSheetId="7" hidden="1">{#N/A,#N/A,TRUE,"Смета на пасс. обор. №1"}</definedName>
    <definedName name="фыв_1" localSheetId="14" hidden="1">{#N/A,#N/A,TRUE,"Смета на пасс. обор. №1"}</definedName>
    <definedName name="фыв_1" localSheetId="0" hidden="1">{#N/A,#N/A,TRUE,"Смета на пасс. обор. №1"}</definedName>
    <definedName name="фыв_1" localSheetId="13" hidden="1">{#N/A,#N/A,TRUE,"Смета на пасс. обор. №1"}</definedName>
    <definedName name="фыв_1" hidden="1">{#N/A,#N/A,TRUE,"Смета на пасс. обор. №1"}</definedName>
    <definedName name="хэ" localSheetId="12" hidden="1">{#N/A,#N/A,TRUE,"Смета на пасс. обор. №1"}</definedName>
    <definedName name="хэ" localSheetId="15" hidden="1">{#N/A,#N/A,TRUE,"Смета на пасс. обор. №1"}</definedName>
    <definedName name="хэ" localSheetId="7" hidden="1">{#N/A,#N/A,TRUE,"Смета на пасс. обор. №1"}</definedName>
    <definedName name="хэ" localSheetId="14" hidden="1">{#N/A,#N/A,TRUE,"Смета на пасс. обор. №1"}</definedName>
    <definedName name="хэ" localSheetId="0" hidden="1">{#N/A,#N/A,TRUE,"Смета на пасс. обор. №1"}</definedName>
    <definedName name="хэ" localSheetId="13" hidden="1">{#N/A,#N/A,TRUE,"Смета на пасс. обор. №1"}</definedName>
    <definedName name="хэ" hidden="1">{#N/A,#N/A,TRUE,"Смета на пасс. обор. №1"}</definedName>
    <definedName name="хэ_1" localSheetId="12" hidden="1">{#N/A,#N/A,TRUE,"Смета на пасс. обор. №1"}</definedName>
    <definedName name="хэ_1" localSheetId="15" hidden="1">{#N/A,#N/A,TRUE,"Смета на пасс. обор. №1"}</definedName>
    <definedName name="хэ_1" localSheetId="7" hidden="1">{#N/A,#N/A,TRUE,"Смета на пасс. обор. №1"}</definedName>
    <definedName name="хэ_1" localSheetId="14" hidden="1">{#N/A,#N/A,TRUE,"Смета на пасс. обор. №1"}</definedName>
    <definedName name="хэ_1" localSheetId="0" hidden="1">{#N/A,#N/A,TRUE,"Смета на пасс. обор. №1"}</definedName>
    <definedName name="хэ_1" localSheetId="13" hidden="1">{#N/A,#N/A,TRUE,"Смета на пасс. обор. №1"}</definedName>
    <definedName name="хэ_1" hidden="1">{#N/A,#N/A,TRUE,"Смета на пасс. обор. №1"}</definedName>
    <definedName name="цвет" localSheetId="12" hidden="1">{#N/A,#N/A,TRUE,"Смета на пасс. обор. №1"}</definedName>
    <definedName name="цвет" localSheetId="15" hidden="1">{#N/A,#N/A,TRUE,"Смета на пасс. обор. №1"}</definedName>
    <definedName name="цвет" localSheetId="7" hidden="1">{#N/A,#N/A,TRUE,"Смета на пасс. обор. №1"}</definedName>
    <definedName name="цвет" localSheetId="14" hidden="1">{#N/A,#N/A,TRUE,"Смета на пасс. обор. №1"}</definedName>
    <definedName name="цвет" localSheetId="0" hidden="1">{#N/A,#N/A,TRUE,"Смета на пасс. обор. №1"}</definedName>
    <definedName name="цвет" localSheetId="13" hidden="1">{#N/A,#N/A,TRUE,"Смета на пасс. обор. №1"}</definedName>
    <definedName name="цвет" hidden="1">{#N/A,#N/A,TRUE,"Смета на пасс. обор. №1"}</definedName>
    <definedName name="цвет_1" localSheetId="12" hidden="1">{#N/A,#N/A,TRUE,"Смета на пасс. обор. №1"}</definedName>
    <definedName name="цвет_1" localSheetId="15" hidden="1">{#N/A,#N/A,TRUE,"Смета на пасс. обор. №1"}</definedName>
    <definedName name="цвет_1" localSheetId="7" hidden="1">{#N/A,#N/A,TRUE,"Смета на пасс. обор. №1"}</definedName>
    <definedName name="цвет_1" localSheetId="14" hidden="1">{#N/A,#N/A,TRUE,"Смета на пасс. обор. №1"}</definedName>
    <definedName name="цвет_1" localSheetId="0" hidden="1">{#N/A,#N/A,TRUE,"Смета на пасс. обор. №1"}</definedName>
    <definedName name="цвет_1" localSheetId="13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12">#REF!</definedName>
    <definedName name="цена___0" localSheetId="15">#REF!</definedName>
    <definedName name="цена___0" localSheetId="7">#REF!</definedName>
    <definedName name="цена___0" localSheetId="14">#REF!</definedName>
    <definedName name="цена___0" localSheetId="13">#REF!</definedName>
    <definedName name="цена___0">#REF!</definedName>
    <definedName name="цена___0___0" localSheetId="12">#REF!</definedName>
    <definedName name="цена___0___0" localSheetId="15">#REF!</definedName>
    <definedName name="цена___0___0" localSheetId="7">#REF!</definedName>
    <definedName name="цена___0___0" localSheetId="14">#REF!</definedName>
    <definedName name="цена___0___0" localSheetId="13">#REF!</definedName>
    <definedName name="цена___0___0">#REF!</definedName>
    <definedName name="цена___0___0___0" localSheetId="12">#REF!</definedName>
    <definedName name="цена___0___0___0" localSheetId="15">#REF!</definedName>
    <definedName name="цена___0___0___0" localSheetId="7">#REF!</definedName>
    <definedName name="цена___0___0___0" localSheetId="14">#REF!</definedName>
    <definedName name="цена___0___0___0" localSheetId="13">#REF!</definedName>
    <definedName name="цена___0___0___0">#REF!</definedName>
    <definedName name="цена___0___0___0___0" localSheetId="12">#REF!</definedName>
    <definedName name="цена___0___0___0___0" localSheetId="15">#REF!</definedName>
    <definedName name="цена___0___0___0___0" localSheetId="7">#REF!</definedName>
    <definedName name="цена___0___0___0___0" localSheetId="14">#REF!</definedName>
    <definedName name="цена___0___0___0___0" localSheetId="13">#REF!</definedName>
    <definedName name="цена___0___0___0___0">#REF!</definedName>
    <definedName name="цена___0___0___0___0___0" localSheetId="15">#REF!</definedName>
    <definedName name="цена___0___0___0___0___0" localSheetId="7">#REF!</definedName>
    <definedName name="цена___0___0___0___0___0" localSheetId="14">#REF!</definedName>
    <definedName name="цена___0___0___0___0___0" localSheetId="13">#REF!</definedName>
    <definedName name="цена___0___0___0___0___0">#REF!</definedName>
    <definedName name="цена___0___0___0___0___0_1" localSheetId="15">#REF!</definedName>
    <definedName name="цена___0___0___0___0___0_1" localSheetId="7">#REF!</definedName>
    <definedName name="цена___0___0___0___0___0_1" localSheetId="14">#REF!</definedName>
    <definedName name="цена___0___0___0___0___0_1" localSheetId="13">#REF!</definedName>
    <definedName name="цена___0___0___0___0___0_1">#REF!</definedName>
    <definedName name="цена___0___0___0___0_1" localSheetId="15">#REF!</definedName>
    <definedName name="цена___0___0___0___0_1" localSheetId="7">#REF!</definedName>
    <definedName name="цена___0___0___0___0_1" localSheetId="14">#REF!</definedName>
    <definedName name="цена___0___0___0___0_1" localSheetId="13">#REF!</definedName>
    <definedName name="цена___0___0___0___0_1">#REF!</definedName>
    <definedName name="цена___0___0___0___1" localSheetId="15">#REF!</definedName>
    <definedName name="цена___0___0___0___1" localSheetId="7">#REF!</definedName>
    <definedName name="цена___0___0___0___1" localSheetId="14">#REF!</definedName>
    <definedName name="цена___0___0___0___1" localSheetId="13">#REF!</definedName>
    <definedName name="цена___0___0___0___1">#REF!</definedName>
    <definedName name="цена___0___0___0___1_1" localSheetId="15">#REF!</definedName>
    <definedName name="цена___0___0___0___1_1" localSheetId="7">#REF!</definedName>
    <definedName name="цена___0___0___0___1_1" localSheetId="14">#REF!</definedName>
    <definedName name="цена___0___0___0___1_1" localSheetId="13">#REF!</definedName>
    <definedName name="цена___0___0___0___1_1">#REF!</definedName>
    <definedName name="цена___0___0___0___5" localSheetId="15">#REF!</definedName>
    <definedName name="цена___0___0___0___5" localSheetId="7">#REF!</definedName>
    <definedName name="цена___0___0___0___5" localSheetId="14">#REF!</definedName>
    <definedName name="цена___0___0___0___5" localSheetId="13">#REF!</definedName>
    <definedName name="цена___0___0___0___5">#REF!</definedName>
    <definedName name="цена___0___0___0___5_1" localSheetId="15">#REF!</definedName>
    <definedName name="цена___0___0___0___5_1" localSheetId="7">#REF!</definedName>
    <definedName name="цена___0___0___0___5_1" localSheetId="14">#REF!</definedName>
    <definedName name="цена___0___0___0___5_1" localSheetId="13">#REF!</definedName>
    <definedName name="цена___0___0___0___5_1">#REF!</definedName>
    <definedName name="цена___0___0___0_1" localSheetId="15">#REF!</definedName>
    <definedName name="цена___0___0___0_1" localSheetId="7">#REF!</definedName>
    <definedName name="цена___0___0___0_1" localSheetId="14">#REF!</definedName>
    <definedName name="цена___0___0___0_1" localSheetId="13">#REF!</definedName>
    <definedName name="цена___0___0___0_1">#REF!</definedName>
    <definedName name="цена___0___0___0_1_1" localSheetId="15">#REF!</definedName>
    <definedName name="цена___0___0___0_1_1" localSheetId="7">#REF!</definedName>
    <definedName name="цена___0___0___0_1_1" localSheetId="14">#REF!</definedName>
    <definedName name="цена___0___0___0_1_1" localSheetId="13">#REF!</definedName>
    <definedName name="цена___0___0___0_1_1">#REF!</definedName>
    <definedName name="цена___0___0___0_1_1_1" localSheetId="15">#REF!</definedName>
    <definedName name="цена___0___0___0_1_1_1" localSheetId="7">#REF!</definedName>
    <definedName name="цена___0___0___0_1_1_1" localSheetId="14">#REF!</definedName>
    <definedName name="цена___0___0___0_1_1_1" localSheetId="13">#REF!</definedName>
    <definedName name="цена___0___0___0_1_1_1">#REF!</definedName>
    <definedName name="цена___0___0___0_5" localSheetId="15">#REF!</definedName>
    <definedName name="цена___0___0___0_5" localSheetId="7">#REF!</definedName>
    <definedName name="цена___0___0___0_5" localSheetId="14">#REF!</definedName>
    <definedName name="цена___0___0___0_5" localSheetId="13">#REF!</definedName>
    <definedName name="цена___0___0___0_5">#REF!</definedName>
    <definedName name="цена___0___0___0_5_1" localSheetId="15">#REF!</definedName>
    <definedName name="цена___0___0___0_5_1" localSheetId="7">#REF!</definedName>
    <definedName name="цена___0___0___0_5_1" localSheetId="14">#REF!</definedName>
    <definedName name="цена___0___0___0_5_1" localSheetId="13">#REF!</definedName>
    <definedName name="цена___0___0___0_5_1">#REF!</definedName>
    <definedName name="цена___0___0___1" localSheetId="15">#REF!</definedName>
    <definedName name="цена___0___0___1" localSheetId="7">#REF!</definedName>
    <definedName name="цена___0___0___1" localSheetId="14">#REF!</definedName>
    <definedName name="цена___0___0___1" localSheetId="13">#REF!</definedName>
    <definedName name="цена___0___0___1">#REF!</definedName>
    <definedName name="цена___0___0___1_1" localSheetId="15">#REF!</definedName>
    <definedName name="цена___0___0___1_1" localSheetId="7">#REF!</definedName>
    <definedName name="цена___0___0___1_1" localSheetId="14">#REF!</definedName>
    <definedName name="цена___0___0___1_1" localSheetId="13">#REF!</definedName>
    <definedName name="цена___0___0___1_1">#REF!</definedName>
    <definedName name="цена___0___0___2" localSheetId="12">#REF!</definedName>
    <definedName name="цена___0___0___2" localSheetId="15">#REF!</definedName>
    <definedName name="цена___0___0___2" localSheetId="7">#REF!</definedName>
    <definedName name="цена___0___0___2" localSheetId="14">#REF!</definedName>
    <definedName name="цена___0___0___2" localSheetId="13">#REF!</definedName>
    <definedName name="цена___0___0___2">#REF!</definedName>
    <definedName name="цена___0___0___2_1" localSheetId="15">#REF!</definedName>
    <definedName name="цена___0___0___2_1" localSheetId="7">#REF!</definedName>
    <definedName name="цена___0___0___2_1" localSheetId="14">#REF!</definedName>
    <definedName name="цена___0___0___2_1" localSheetId="13">#REF!</definedName>
    <definedName name="цена___0___0___2_1">#REF!</definedName>
    <definedName name="цена___0___0___3" localSheetId="12">#REF!</definedName>
    <definedName name="цена___0___0___3" localSheetId="15">#REF!</definedName>
    <definedName name="цена___0___0___3" localSheetId="7">#REF!</definedName>
    <definedName name="цена___0___0___3" localSheetId="14">#REF!</definedName>
    <definedName name="цена___0___0___3" localSheetId="13">#REF!</definedName>
    <definedName name="цена___0___0___3">#REF!</definedName>
    <definedName name="цена___0___0___3_1" localSheetId="15">#REF!</definedName>
    <definedName name="цена___0___0___3_1" localSheetId="7">#REF!</definedName>
    <definedName name="цена___0___0___3_1" localSheetId="14">#REF!</definedName>
    <definedName name="цена___0___0___3_1" localSheetId="13">#REF!</definedName>
    <definedName name="цена___0___0___3_1">#REF!</definedName>
    <definedName name="цена___0___0___4" localSheetId="12">#REF!</definedName>
    <definedName name="цена___0___0___4" localSheetId="15">#REF!</definedName>
    <definedName name="цена___0___0___4" localSheetId="7">#REF!</definedName>
    <definedName name="цена___0___0___4" localSheetId="14">#REF!</definedName>
    <definedName name="цена___0___0___4" localSheetId="13">#REF!</definedName>
    <definedName name="цена___0___0___4">#REF!</definedName>
    <definedName name="цена___0___0___4_1" localSheetId="15">#REF!</definedName>
    <definedName name="цена___0___0___4_1" localSheetId="7">#REF!</definedName>
    <definedName name="цена___0___0___4_1" localSheetId="14">#REF!</definedName>
    <definedName name="цена___0___0___4_1" localSheetId="13">#REF!</definedName>
    <definedName name="цена___0___0___4_1">#REF!</definedName>
    <definedName name="цена___0___0___5" localSheetId="15">#REF!</definedName>
    <definedName name="цена___0___0___5" localSheetId="7">#REF!</definedName>
    <definedName name="цена___0___0___5" localSheetId="14">#REF!</definedName>
    <definedName name="цена___0___0___5" localSheetId="13">#REF!</definedName>
    <definedName name="цена___0___0___5">#REF!</definedName>
    <definedName name="цена___0___0___5_1" localSheetId="15">#REF!</definedName>
    <definedName name="цена___0___0___5_1" localSheetId="7">#REF!</definedName>
    <definedName name="цена___0___0___5_1" localSheetId="14">#REF!</definedName>
    <definedName name="цена___0___0___5_1" localSheetId="13">#REF!</definedName>
    <definedName name="цена___0___0___5_1">#REF!</definedName>
    <definedName name="цена___0___0_1" localSheetId="15">#REF!</definedName>
    <definedName name="цена___0___0_1" localSheetId="7">#REF!</definedName>
    <definedName name="цена___0___0_1" localSheetId="14">#REF!</definedName>
    <definedName name="цена___0___0_1" localSheetId="13">#REF!</definedName>
    <definedName name="цена___0___0_1">#REF!</definedName>
    <definedName name="цена___0___0_1_1" localSheetId="15">#REF!</definedName>
    <definedName name="цена___0___0_1_1" localSheetId="7">#REF!</definedName>
    <definedName name="цена___0___0_1_1" localSheetId="14">#REF!</definedName>
    <definedName name="цена___0___0_1_1" localSheetId="13">#REF!</definedName>
    <definedName name="цена___0___0_1_1">#REF!</definedName>
    <definedName name="цена___0___0_1_1_1" localSheetId="15">#REF!</definedName>
    <definedName name="цена___0___0_1_1_1" localSheetId="7">#REF!</definedName>
    <definedName name="цена___0___0_1_1_1" localSheetId="14">#REF!</definedName>
    <definedName name="цена___0___0_1_1_1" localSheetId="13">#REF!</definedName>
    <definedName name="цена___0___0_1_1_1">#REF!</definedName>
    <definedName name="цена___0___0_3" localSheetId="15">#REF!</definedName>
    <definedName name="цена___0___0_3" localSheetId="7">#REF!</definedName>
    <definedName name="цена___0___0_3" localSheetId="14">#REF!</definedName>
    <definedName name="цена___0___0_3" localSheetId="13">#REF!</definedName>
    <definedName name="цена___0___0_3">#REF!</definedName>
    <definedName name="цена___0___0_3_1" localSheetId="15">#REF!</definedName>
    <definedName name="цена___0___0_3_1" localSheetId="7">#REF!</definedName>
    <definedName name="цена___0___0_3_1" localSheetId="14">#REF!</definedName>
    <definedName name="цена___0___0_3_1" localSheetId="13">#REF!</definedName>
    <definedName name="цена___0___0_3_1">#REF!</definedName>
    <definedName name="цена___0___0_5" localSheetId="15">#REF!</definedName>
    <definedName name="цена___0___0_5" localSheetId="7">#REF!</definedName>
    <definedName name="цена___0___0_5" localSheetId="14">#REF!</definedName>
    <definedName name="цена___0___0_5" localSheetId="13">#REF!</definedName>
    <definedName name="цена___0___0_5">#REF!</definedName>
    <definedName name="цена___0___0_5_1" localSheetId="15">#REF!</definedName>
    <definedName name="цена___0___0_5_1" localSheetId="7">#REF!</definedName>
    <definedName name="цена___0___0_5_1" localSheetId="14">#REF!</definedName>
    <definedName name="цена___0___0_5_1" localSheetId="13">#REF!</definedName>
    <definedName name="цена___0___0_5_1">#REF!</definedName>
    <definedName name="цена___0___1" localSheetId="12">#REF!</definedName>
    <definedName name="цена___0___1" localSheetId="15">#REF!</definedName>
    <definedName name="цена___0___1" localSheetId="7">#REF!</definedName>
    <definedName name="цена___0___1" localSheetId="14">#REF!</definedName>
    <definedName name="цена___0___1" localSheetId="13">#REF!</definedName>
    <definedName name="цена___0___1">#REF!</definedName>
    <definedName name="цена___0___1___0" localSheetId="15">#REF!</definedName>
    <definedName name="цена___0___1___0" localSheetId="7">#REF!</definedName>
    <definedName name="цена___0___1___0" localSheetId="14">#REF!</definedName>
    <definedName name="цена___0___1___0" localSheetId="13">#REF!</definedName>
    <definedName name="цена___0___1___0">#REF!</definedName>
    <definedName name="цена___0___1___0_1" localSheetId="15">#REF!</definedName>
    <definedName name="цена___0___1___0_1" localSheetId="7">#REF!</definedName>
    <definedName name="цена___0___1___0_1" localSheetId="14">#REF!</definedName>
    <definedName name="цена___0___1___0_1" localSheetId="13">#REF!</definedName>
    <definedName name="цена___0___1___0_1">#REF!</definedName>
    <definedName name="цена___0___1_1" localSheetId="15">#REF!</definedName>
    <definedName name="цена___0___1_1" localSheetId="7">#REF!</definedName>
    <definedName name="цена___0___1_1" localSheetId="14">#REF!</definedName>
    <definedName name="цена___0___1_1" localSheetId="13">#REF!</definedName>
    <definedName name="цена___0___1_1">#REF!</definedName>
    <definedName name="цена___0___10" localSheetId="12">#REF!</definedName>
    <definedName name="цена___0___10" localSheetId="15">#REF!</definedName>
    <definedName name="цена___0___10" localSheetId="7">#REF!</definedName>
    <definedName name="цена___0___10" localSheetId="14">#REF!</definedName>
    <definedName name="цена___0___10" localSheetId="13">#REF!</definedName>
    <definedName name="цена___0___10">#REF!</definedName>
    <definedName name="цена___0___10_1" localSheetId="15">#REF!</definedName>
    <definedName name="цена___0___10_1" localSheetId="7">#REF!</definedName>
    <definedName name="цена___0___10_1" localSheetId="14">#REF!</definedName>
    <definedName name="цена___0___10_1" localSheetId="13">#REF!</definedName>
    <definedName name="цена___0___10_1">#REF!</definedName>
    <definedName name="цена___0___12" localSheetId="12">#REF!</definedName>
    <definedName name="цена___0___12" localSheetId="15">#REF!</definedName>
    <definedName name="цена___0___12" localSheetId="7">#REF!</definedName>
    <definedName name="цена___0___12" localSheetId="14">#REF!</definedName>
    <definedName name="цена___0___12" localSheetId="13">#REF!</definedName>
    <definedName name="цена___0___12">#REF!</definedName>
    <definedName name="цена___0___2" localSheetId="12">#REF!</definedName>
    <definedName name="цена___0___2" localSheetId="15">#REF!</definedName>
    <definedName name="цена___0___2" localSheetId="7">#REF!</definedName>
    <definedName name="цена___0___2" localSheetId="14">#REF!</definedName>
    <definedName name="цена___0___2" localSheetId="13">#REF!</definedName>
    <definedName name="цена___0___2">#REF!</definedName>
    <definedName name="цена___0___2___0" localSheetId="12">#REF!</definedName>
    <definedName name="цена___0___2___0" localSheetId="15">#REF!</definedName>
    <definedName name="цена___0___2___0" localSheetId="7">#REF!</definedName>
    <definedName name="цена___0___2___0" localSheetId="14">#REF!</definedName>
    <definedName name="цена___0___2___0" localSheetId="13">#REF!</definedName>
    <definedName name="цена___0___2___0">#REF!</definedName>
    <definedName name="цена___0___2___0___0" localSheetId="15">#REF!</definedName>
    <definedName name="цена___0___2___0___0" localSheetId="7">#REF!</definedName>
    <definedName name="цена___0___2___0___0" localSheetId="14">#REF!</definedName>
    <definedName name="цена___0___2___0___0" localSheetId="13">#REF!</definedName>
    <definedName name="цена___0___2___0___0">#REF!</definedName>
    <definedName name="цена___0___2___0___0_1" localSheetId="15">#REF!</definedName>
    <definedName name="цена___0___2___0___0_1" localSheetId="7">#REF!</definedName>
    <definedName name="цена___0___2___0___0_1" localSheetId="14">#REF!</definedName>
    <definedName name="цена___0___2___0___0_1" localSheetId="13">#REF!</definedName>
    <definedName name="цена___0___2___0___0_1">#REF!</definedName>
    <definedName name="цена___0___2___0_1" localSheetId="15">#REF!</definedName>
    <definedName name="цена___0___2___0_1" localSheetId="7">#REF!</definedName>
    <definedName name="цена___0___2___0_1" localSheetId="14">#REF!</definedName>
    <definedName name="цена___0___2___0_1" localSheetId="13">#REF!</definedName>
    <definedName name="цена___0___2___0_1">#REF!</definedName>
    <definedName name="цена___0___2___5" localSheetId="15">#REF!</definedName>
    <definedName name="цена___0___2___5" localSheetId="7">#REF!</definedName>
    <definedName name="цена___0___2___5" localSheetId="14">#REF!</definedName>
    <definedName name="цена___0___2___5" localSheetId="13">#REF!</definedName>
    <definedName name="цена___0___2___5">#REF!</definedName>
    <definedName name="цена___0___2___5_1" localSheetId="15">#REF!</definedName>
    <definedName name="цена___0___2___5_1" localSheetId="7">#REF!</definedName>
    <definedName name="цена___0___2___5_1" localSheetId="14">#REF!</definedName>
    <definedName name="цена___0___2___5_1" localSheetId="13">#REF!</definedName>
    <definedName name="цена___0___2___5_1">#REF!</definedName>
    <definedName name="цена___0___2_1" localSheetId="15">#REF!</definedName>
    <definedName name="цена___0___2_1" localSheetId="7">#REF!</definedName>
    <definedName name="цена___0___2_1" localSheetId="14">#REF!</definedName>
    <definedName name="цена___0___2_1" localSheetId="13">#REF!</definedName>
    <definedName name="цена___0___2_1">#REF!</definedName>
    <definedName name="цена___0___2_1_1" localSheetId="15">#REF!</definedName>
    <definedName name="цена___0___2_1_1" localSheetId="7">#REF!</definedName>
    <definedName name="цена___0___2_1_1" localSheetId="14">#REF!</definedName>
    <definedName name="цена___0___2_1_1" localSheetId="13">#REF!</definedName>
    <definedName name="цена___0___2_1_1">#REF!</definedName>
    <definedName name="цена___0___2_1_1_1" localSheetId="15">#REF!</definedName>
    <definedName name="цена___0___2_1_1_1" localSheetId="7">#REF!</definedName>
    <definedName name="цена___0___2_1_1_1" localSheetId="14">#REF!</definedName>
    <definedName name="цена___0___2_1_1_1" localSheetId="13">#REF!</definedName>
    <definedName name="цена___0___2_1_1_1">#REF!</definedName>
    <definedName name="цена___0___2_3" localSheetId="15">#REF!</definedName>
    <definedName name="цена___0___2_3" localSheetId="7">#REF!</definedName>
    <definedName name="цена___0___2_3" localSheetId="14">#REF!</definedName>
    <definedName name="цена___0___2_3" localSheetId="13">#REF!</definedName>
    <definedName name="цена___0___2_3">#REF!</definedName>
    <definedName name="цена___0___2_3_1" localSheetId="15">#REF!</definedName>
    <definedName name="цена___0___2_3_1" localSheetId="7">#REF!</definedName>
    <definedName name="цена___0___2_3_1" localSheetId="14">#REF!</definedName>
    <definedName name="цена___0___2_3_1" localSheetId="13">#REF!</definedName>
    <definedName name="цена___0___2_3_1">#REF!</definedName>
    <definedName name="цена___0___2_5" localSheetId="15">#REF!</definedName>
    <definedName name="цена___0___2_5" localSheetId="7">#REF!</definedName>
    <definedName name="цена___0___2_5" localSheetId="14">#REF!</definedName>
    <definedName name="цена___0___2_5" localSheetId="13">#REF!</definedName>
    <definedName name="цена___0___2_5">#REF!</definedName>
    <definedName name="цена___0___2_5_1" localSheetId="15">#REF!</definedName>
    <definedName name="цена___0___2_5_1" localSheetId="7">#REF!</definedName>
    <definedName name="цена___0___2_5_1" localSheetId="14">#REF!</definedName>
    <definedName name="цена___0___2_5_1" localSheetId="13">#REF!</definedName>
    <definedName name="цена___0___2_5_1">#REF!</definedName>
    <definedName name="цена___0___3" localSheetId="12">#REF!</definedName>
    <definedName name="цена___0___3" localSheetId="15">#REF!</definedName>
    <definedName name="цена___0___3" localSheetId="7">#REF!</definedName>
    <definedName name="цена___0___3" localSheetId="14">#REF!</definedName>
    <definedName name="цена___0___3" localSheetId="13">#REF!</definedName>
    <definedName name="цена___0___3">#REF!</definedName>
    <definedName name="цена___0___3___0" localSheetId="15">#REF!</definedName>
    <definedName name="цена___0___3___0" localSheetId="7">#REF!</definedName>
    <definedName name="цена___0___3___0" localSheetId="14">#REF!</definedName>
    <definedName name="цена___0___3___0" localSheetId="13">#REF!</definedName>
    <definedName name="цена___0___3___0">#REF!</definedName>
    <definedName name="цена___0___3___0_1" localSheetId="15">#REF!</definedName>
    <definedName name="цена___0___3___0_1" localSheetId="7">#REF!</definedName>
    <definedName name="цена___0___3___0_1" localSheetId="14">#REF!</definedName>
    <definedName name="цена___0___3___0_1" localSheetId="13">#REF!</definedName>
    <definedName name="цена___0___3___0_1">#REF!</definedName>
    <definedName name="цена___0___3___5" localSheetId="15">#REF!</definedName>
    <definedName name="цена___0___3___5" localSheetId="7">#REF!</definedName>
    <definedName name="цена___0___3___5" localSheetId="14">#REF!</definedName>
    <definedName name="цена___0___3___5" localSheetId="13">#REF!</definedName>
    <definedName name="цена___0___3___5">#REF!</definedName>
    <definedName name="цена___0___3___5_1" localSheetId="15">#REF!</definedName>
    <definedName name="цена___0___3___5_1" localSheetId="7">#REF!</definedName>
    <definedName name="цена___0___3___5_1" localSheetId="14">#REF!</definedName>
    <definedName name="цена___0___3___5_1" localSheetId="13">#REF!</definedName>
    <definedName name="цена___0___3___5_1">#REF!</definedName>
    <definedName name="цена___0___3_1" localSheetId="15">#REF!</definedName>
    <definedName name="цена___0___3_1" localSheetId="7">#REF!</definedName>
    <definedName name="цена___0___3_1" localSheetId="14">#REF!</definedName>
    <definedName name="цена___0___3_1" localSheetId="13">#REF!</definedName>
    <definedName name="цена___0___3_1">#REF!</definedName>
    <definedName name="цена___0___3_1_1" localSheetId="15">#REF!</definedName>
    <definedName name="цена___0___3_1_1" localSheetId="7">#REF!</definedName>
    <definedName name="цена___0___3_1_1" localSheetId="14">#REF!</definedName>
    <definedName name="цена___0___3_1_1" localSheetId="13">#REF!</definedName>
    <definedName name="цена___0___3_1_1">#REF!</definedName>
    <definedName name="цена___0___3_1_1_1" localSheetId="15">#REF!</definedName>
    <definedName name="цена___0___3_1_1_1" localSheetId="7">#REF!</definedName>
    <definedName name="цена___0___3_1_1_1" localSheetId="14">#REF!</definedName>
    <definedName name="цена___0___3_1_1_1" localSheetId="13">#REF!</definedName>
    <definedName name="цена___0___3_1_1_1">#REF!</definedName>
    <definedName name="цена___0___3_5" localSheetId="15">#REF!</definedName>
    <definedName name="цена___0___3_5" localSheetId="7">#REF!</definedName>
    <definedName name="цена___0___3_5" localSheetId="14">#REF!</definedName>
    <definedName name="цена___0___3_5" localSheetId="13">#REF!</definedName>
    <definedName name="цена___0___3_5">#REF!</definedName>
    <definedName name="цена___0___3_5_1" localSheetId="15">#REF!</definedName>
    <definedName name="цена___0___3_5_1" localSheetId="7">#REF!</definedName>
    <definedName name="цена___0___3_5_1" localSheetId="14">#REF!</definedName>
    <definedName name="цена___0___3_5_1" localSheetId="13">#REF!</definedName>
    <definedName name="цена___0___3_5_1">#REF!</definedName>
    <definedName name="цена___0___4" localSheetId="12">#REF!</definedName>
    <definedName name="цена___0___4" localSheetId="15">#REF!</definedName>
    <definedName name="цена___0___4" localSheetId="7">#REF!</definedName>
    <definedName name="цена___0___4" localSheetId="14">#REF!</definedName>
    <definedName name="цена___0___4" localSheetId="13">#REF!</definedName>
    <definedName name="цена___0___4">#REF!</definedName>
    <definedName name="цена___0___4___0" localSheetId="15">#REF!</definedName>
    <definedName name="цена___0___4___0" localSheetId="7">#REF!</definedName>
    <definedName name="цена___0___4___0" localSheetId="14">#REF!</definedName>
    <definedName name="цена___0___4___0" localSheetId="13">#REF!</definedName>
    <definedName name="цена___0___4___0">#REF!</definedName>
    <definedName name="цена___0___4___0_1" localSheetId="15">#REF!</definedName>
    <definedName name="цена___0___4___0_1" localSheetId="7">#REF!</definedName>
    <definedName name="цена___0___4___0_1" localSheetId="14">#REF!</definedName>
    <definedName name="цена___0___4___0_1" localSheetId="13">#REF!</definedName>
    <definedName name="цена___0___4___0_1">#REF!</definedName>
    <definedName name="цена___0___4___5" localSheetId="15">#REF!</definedName>
    <definedName name="цена___0___4___5" localSheetId="7">#REF!</definedName>
    <definedName name="цена___0___4___5" localSheetId="14">#REF!</definedName>
    <definedName name="цена___0___4___5" localSheetId="13">#REF!</definedName>
    <definedName name="цена___0___4___5">#REF!</definedName>
    <definedName name="цена___0___4___5_1" localSheetId="15">#REF!</definedName>
    <definedName name="цена___0___4___5_1" localSheetId="7">#REF!</definedName>
    <definedName name="цена___0___4___5_1" localSheetId="14">#REF!</definedName>
    <definedName name="цена___0___4___5_1" localSheetId="13">#REF!</definedName>
    <definedName name="цена___0___4___5_1">#REF!</definedName>
    <definedName name="цена___0___4_1" localSheetId="15">#REF!</definedName>
    <definedName name="цена___0___4_1" localSheetId="7">#REF!</definedName>
    <definedName name="цена___0___4_1" localSheetId="14">#REF!</definedName>
    <definedName name="цена___0___4_1" localSheetId="13">#REF!</definedName>
    <definedName name="цена___0___4_1">#REF!</definedName>
    <definedName name="цена___0___4_1_1" localSheetId="15">#REF!</definedName>
    <definedName name="цена___0___4_1_1" localSheetId="7">#REF!</definedName>
    <definedName name="цена___0___4_1_1" localSheetId="14">#REF!</definedName>
    <definedName name="цена___0___4_1_1" localSheetId="13">#REF!</definedName>
    <definedName name="цена___0___4_1_1">#REF!</definedName>
    <definedName name="цена___0___4_1_1_1" localSheetId="15">#REF!</definedName>
    <definedName name="цена___0___4_1_1_1" localSheetId="7">#REF!</definedName>
    <definedName name="цена___0___4_1_1_1" localSheetId="14">#REF!</definedName>
    <definedName name="цена___0___4_1_1_1" localSheetId="13">#REF!</definedName>
    <definedName name="цена___0___4_1_1_1">#REF!</definedName>
    <definedName name="цена___0___4_3" localSheetId="15">#REF!</definedName>
    <definedName name="цена___0___4_3" localSheetId="7">#REF!</definedName>
    <definedName name="цена___0___4_3" localSheetId="14">#REF!</definedName>
    <definedName name="цена___0___4_3" localSheetId="13">#REF!</definedName>
    <definedName name="цена___0___4_3">#REF!</definedName>
    <definedName name="цена___0___4_3_1" localSheetId="15">#REF!</definedName>
    <definedName name="цена___0___4_3_1" localSheetId="7">#REF!</definedName>
    <definedName name="цена___0___4_3_1" localSheetId="14">#REF!</definedName>
    <definedName name="цена___0___4_3_1" localSheetId="13">#REF!</definedName>
    <definedName name="цена___0___4_3_1">#REF!</definedName>
    <definedName name="цена___0___4_5" localSheetId="15">#REF!</definedName>
    <definedName name="цена___0___4_5" localSheetId="7">#REF!</definedName>
    <definedName name="цена___0___4_5" localSheetId="14">#REF!</definedName>
    <definedName name="цена___0___4_5" localSheetId="13">#REF!</definedName>
    <definedName name="цена___0___4_5">#REF!</definedName>
    <definedName name="цена___0___4_5_1" localSheetId="15">#REF!</definedName>
    <definedName name="цена___0___4_5_1" localSheetId="7">#REF!</definedName>
    <definedName name="цена___0___4_5_1" localSheetId="14">#REF!</definedName>
    <definedName name="цена___0___4_5_1" localSheetId="13">#REF!</definedName>
    <definedName name="цена___0___4_5_1">#REF!</definedName>
    <definedName name="цена___0___5" localSheetId="12">#REF!</definedName>
    <definedName name="цена___0___5" localSheetId="15">#REF!</definedName>
    <definedName name="цена___0___5" localSheetId="7">#REF!</definedName>
    <definedName name="цена___0___5" localSheetId="14">#REF!</definedName>
    <definedName name="цена___0___5" localSheetId="13">#REF!</definedName>
    <definedName name="цена___0___5">#REF!</definedName>
    <definedName name="цена___0___5_1" localSheetId="15">#REF!</definedName>
    <definedName name="цена___0___5_1" localSheetId="7">#REF!</definedName>
    <definedName name="цена___0___5_1" localSheetId="14">#REF!</definedName>
    <definedName name="цена___0___5_1" localSheetId="13">#REF!</definedName>
    <definedName name="цена___0___5_1">#REF!</definedName>
    <definedName name="цена___0___6" localSheetId="12">#REF!</definedName>
    <definedName name="цена___0___6" localSheetId="15">#REF!</definedName>
    <definedName name="цена___0___6" localSheetId="7">#REF!</definedName>
    <definedName name="цена___0___6" localSheetId="14">#REF!</definedName>
    <definedName name="цена___0___6" localSheetId="13">#REF!</definedName>
    <definedName name="цена___0___6">#REF!</definedName>
    <definedName name="цена___0___6_1" localSheetId="15">#REF!</definedName>
    <definedName name="цена___0___6_1" localSheetId="7">#REF!</definedName>
    <definedName name="цена___0___6_1" localSheetId="14">#REF!</definedName>
    <definedName name="цена___0___6_1" localSheetId="13">#REF!</definedName>
    <definedName name="цена___0___6_1">#REF!</definedName>
    <definedName name="цена___0___8" localSheetId="12">#REF!</definedName>
    <definedName name="цена___0___8" localSheetId="15">#REF!</definedName>
    <definedName name="цена___0___8" localSheetId="7">#REF!</definedName>
    <definedName name="цена___0___8" localSheetId="14">#REF!</definedName>
    <definedName name="цена___0___8" localSheetId="13">#REF!</definedName>
    <definedName name="цена___0___8">#REF!</definedName>
    <definedName name="цена___0___8_1" localSheetId="15">#REF!</definedName>
    <definedName name="цена___0___8_1" localSheetId="7">#REF!</definedName>
    <definedName name="цена___0___8_1" localSheetId="14">#REF!</definedName>
    <definedName name="цена___0___8_1" localSheetId="13">#REF!</definedName>
    <definedName name="цена___0___8_1">#REF!</definedName>
    <definedName name="цена___0_1" localSheetId="15">#REF!</definedName>
    <definedName name="цена___0_1" localSheetId="7">#REF!</definedName>
    <definedName name="цена___0_1" localSheetId="14">#REF!</definedName>
    <definedName name="цена___0_1" localSheetId="13">#REF!</definedName>
    <definedName name="цена___0_1">#REF!</definedName>
    <definedName name="цена___0_1_1" localSheetId="15">#REF!</definedName>
    <definedName name="цена___0_1_1" localSheetId="7">#REF!</definedName>
    <definedName name="цена___0_1_1" localSheetId="14">#REF!</definedName>
    <definedName name="цена___0_1_1" localSheetId="13">#REF!</definedName>
    <definedName name="цена___0_1_1">#REF!</definedName>
    <definedName name="цена___0_3" localSheetId="15">#REF!</definedName>
    <definedName name="цена___0_3" localSheetId="7">#REF!</definedName>
    <definedName name="цена___0_3" localSheetId="14">#REF!</definedName>
    <definedName name="цена___0_3" localSheetId="13">#REF!</definedName>
    <definedName name="цена___0_3">#REF!</definedName>
    <definedName name="цена___0_3_1" localSheetId="15">#REF!</definedName>
    <definedName name="цена___0_3_1" localSheetId="7">#REF!</definedName>
    <definedName name="цена___0_3_1" localSheetId="14">#REF!</definedName>
    <definedName name="цена___0_3_1" localSheetId="13">#REF!</definedName>
    <definedName name="цена___0_3_1">#REF!</definedName>
    <definedName name="цена___0_5" localSheetId="15">#REF!</definedName>
    <definedName name="цена___0_5" localSheetId="7">#REF!</definedName>
    <definedName name="цена___0_5" localSheetId="14">#REF!</definedName>
    <definedName name="цена___0_5" localSheetId="13">#REF!</definedName>
    <definedName name="цена___0_5">#REF!</definedName>
    <definedName name="цена___0_5_1" localSheetId="15">#REF!</definedName>
    <definedName name="цена___0_5_1" localSheetId="7">#REF!</definedName>
    <definedName name="цена___0_5_1" localSheetId="14">#REF!</definedName>
    <definedName name="цена___0_5_1" localSheetId="13">#REF!</definedName>
    <definedName name="цена___0_5_1">#REF!</definedName>
    <definedName name="цена___1" localSheetId="12">#REF!</definedName>
    <definedName name="цена___1" localSheetId="15">#REF!</definedName>
    <definedName name="цена___1" localSheetId="7">#REF!</definedName>
    <definedName name="цена___1" localSheetId="14">#REF!</definedName>
    <definedName name="цена___1" localSheetId="13">#REF!</definedName>
    <definedName name="цена___1">#REF!</definedName>
    <definedName name="цена___1___0" localSheetId="12">#REF!</definedName>
    <definedName name="цена___1___0" localSheetId="15">#REF!</definedName>
    <definedName name="цена___1___0" localSheetId="7">#REF!</definedName>
    <definedName name="цена___1___0" localSheetId="14">#REF!</definedName>
    <definedName name="цена___1___0" localSheetId="13">#REF!</definedName>
    <definedName name="цена___1___0">#REF!</definedName>
    <definedName name="цена___1___0___0" localSheetId="15">#REF!</definedName>
    <definedName name="цена___1___0___0" localSheetId="7">#REF!</definedName>
    <definedName name="цена___1___0___0" localSheetId="14">#REF!</definedName>
    <definedName name="цена___1___0___0" localSheetId="13">#REF!</definedName>
    <definedName name="цена___1___0___0">#REF!</definedName>
    <definedName name="цена___1___0___0_1" localSheetId="15">#REF!</definedName>
    <definedName name="цена___1___0___0_1" localSheetId="7">#REF!</definedName>
    <definedName name="цена___1___0___0_1" localSheetId="14">#REF!</definedName>
    <definedName name="цена___1___0___0_1" localSheetId="13">#REF!</definedName>
    <definedName name="цена___1___0___0_1">#REF!</definedName>
    <definedName name="цена___1___0_1" localSheetId="15">#REF!</definedName>
    <definedName name="цена___1___0_1" localSheetId="7">#REF!</definedName>
    <definedName name="цена___1___0_1" localSheetId="14">#REF!</definedName>
    <definedName name="цена___1___0_1" localSheetId="13">#REF!</definedName>
    <definedName name="цена___1___0_1">#REF!</definedName>
    <definedName name="цена___1___1" localSheetId="15">#REF!</definedName>
    <definedName name="цена___1___1" localSheetId="7">#REF!</definedName>
    <definedName name="цена___1___1" localSheetId="14">#REF!</definedName>
    <definedName name="цена___1___1" localSheetId="13">#REF!</definedName>
    <definedName name="цена___1___1">#REF!</definedName>
    <definedName name="цена___1___1_1" localSheetId="15">#REF!</definedName>
    <definedName name="цена___1___1_1" localSheetId="7">#REF!</definedName>
    <definedName name="цена___1___1_1" localSheetId="14">#REF!</definedName>
    <definedName name="цена___1___1_1" localSheetId="13">#REF!</definedName>
    <definedName name="цена___1___1_1">#REF!</definedName>
    <definedName name="цена___1___5" localSheetId="15">#REF!</definedName>
    <definedName name="цена___1___5" localSheetId="7">#REF!</definedName>
    <definedName name="цена___1___5" localSheetId="14">#REF!</definedName>
    <definedName name="цена___1___5" localSheetId="13">#REF!</definedName>
    <definedName name="цена___1___5">#REF!</definedName>
    <definedName name="цена___1___5_1" localSheetId="15">#REF!</definedName>
    <definedName name="цена___1___5_1" localSheetId="7">#REF!</definedName>
    <definedName name="цена___1___5_1" localSheetId="14">#REF!</definedName>
    <definedName name="цена___1___5_1" localSheetId="13">#REF!</definedName>
    <definedName name="цена___1___5_1">#REF!</definedName>
    <definedName name="цена___1_1" localSheetId="15">#REF!</definedName>
    <definedName name="цена___1_1" localSheetId="7">#REF!</definedName>
    <definedName name="цена___1_1" localSheetId="14">#REF!</definedName>
    <definedName name="цена___1_1" localSheetId="13">#REF!</definedName>
    <definedName name="цена___1_1">#REF!</definedName>
    <definedName name="цена___1_1_1" localSheetId="15">#REF!</definedName>
    <definedName name="цена___1_1_1" localSheetId="7">#REF!</definedName>
    <definedName name="цена___1_1_1" localSheetId="14">#REF!</definedName>
    <definedName name="цена___1_1_1" localSheetId="13">#REF!</definedName>
    <definedName name="цена___1_1_1">#REF!</definedName>
    <definedName name="цена___1_1_1_1" localSheetId="15">#REF!</definedName>
    <definedName name="цена___1_1_1_1" localSheetId="7">#REF!</definedName>
    <definedName name="цена___1_1_1_1" localSheetId="14">#REF!</definedName>
    <definedName name="цена___1_1_1_1" localSheetId="13">#REF!</definedName>
    <definedName name="цена___1_1_1_1">#REF!</definedName>
    <definedName name="цена___1_3" localSheetId="15">#REF!</definedName>
    <definedName name="цена___1_3" localSheetId="7">#REF!</definedName>
    <definedName name="цена___1_3" localSheetId="14">#REF!</definedName>
    <definedName name="цена___1_3" localSheetId="13">#REF!</definedName>
    <definedName name="цена___1_3">#REF!</definedName>
    <definedName name="цена___1_3_1" localSheetId="15">#REF!</definedName>
    <definedName name="цена___1_3_1" localSheetId="7">#REF!</definedName>
    <definedName name="цена___1_3_1" localSheetId="14">#REF!</definedName>
    <definedName name="цена___1_3_1" localSheetId="13">#REF!</definedName>
    <definedName name="цена___1_3_1">#REF!</definedName>
    <definedName name="цена___1_5" localSheetId="15">#REF!</definedName>
    <definedName name="цена___1_5" localSheetId="7">#REF!</definedName>
    <definedName name="цена___1_5" localSheetId="14">#REF!</definedName>
    <definedName name="цена___1_5" localSheetId="13">#REF!</definedName>
    <definedName name="цена___1_5">#REF!</definedName>
    <definedName name="цена___1_5_1" localSheetId="15">#REF!</definedName>
    <definedName name="цена___1_5_1" localSheetId="7">#REF!</definedName>
    <definedName name="цена___1_5_1" localSheetId="14">#REF!</definedName>
    <definedName name="цена___1_5_1" localSheetId="13">#REF!</definedName>
    <definedName name="цена___1_5_1">#REF!</definedName>
    <definedName name="цена___10" localSheetId="12">#REF!</definedName>
    <definedName name="цена___10" localSheetId="15">#REF!</definedName>
    <definedName name="цена___10" localSheetId="7">#REF!</definedName>
    <definedName name="цена___10" localSheetId="14">#REF!</definedName>
    <definedName name="цена___10" localSheetId="13">#REF!</definedName>
    <definedName name="цена___10">#REF!</definedName>
    <definedName name="цена___10___0">NA()</definedName>
    <definedName name="цена___10___0___0" localSheetId="12">#REF!</definedName>
    <definedName name="цена___10___0___0" localSheetId="15">#REF!</definedName>
    <definedName name="цена___10___0___0" localSheetId="7">#REF!</definedName>
    <definedName name="цена___10___0___0" localSheetId="14">#REF!</definedName>
    <definedName name="цена___10___0___0" localSheetId="13">#REF!</definedName>
    <definedName name="цена___10___0___0">#REF!</definedName>
    <definedName name="цена___10___0___0___0" localSheetId="15">#REF!</definedName>
    <definedName name="цена___10___0___0___0" localSheetId="7">#REF!</definedName>
    <definedName name="цена___10___0___0___0" localSheetId="14">#REF!</definedName>
    <definedName name="цена___10___0___0___0" localSheetId="13">#REF!</definedName>
    <definedName name="цена___10___0___0___0">#REF!</definedName>
    <definedName name="цена___10___0___0___0_1" localSheetId="15">#REF!</definedName>
    <definedName name="цена___10___0___0___0_1" localSheetId="7">#REF!</definedName>
    <definedName name="цена___10___0___0___0_1" localSheetId="14">#REF!</definedName>
    <definedName name="цена___10___0___0___0_1" localSheetId="13">#REF!</definedName>
    <definedName name="цена___10___0___0___0_1">#REF!</definedName>
    <definedName name="цена___10___0___0_1" localSheetId="15">#REF!</definedName>
    <definedName name="цена___10___0___0_1" localSheetId="7">#REF!</definedName>
    <definedName name="цена___10___0___0_1" localSheetId="14">#REF!</definedName>
    <definedName name="цена___10___0___0_1" localSheetId="13">#REF!</definedName>
    <definedName name="цена___10___0___0_1">#REF!</definedName>
    <definedName name="цена___10___0___1">NA()</definedName>
    <definedName name="цена___10___0___5">NA()</definedName>
    <definedName name="цена___10___0_1" localSheetId="15">#REF!</definedName>
    <definedName name="цена___10___0_1" localSheetId="7">#REF!</definedName>
    <definedName name="цена___10___0_1" localSheetId="14">#REF!</definedName>
    <definedName name="цена___10___0_1" localSheetId="13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12">#REF!</definedName>
    <definedName name="цена___10___1" localSheetId="15">#REF!</definedName>
    <definedName name="цена___10___1" localSheetId="7">#REF!</definedName>
    <definedName name="цена___10___1" localSheetId="14">#REF!</definedName>
    <definedName name="цена___10___1" localSheetId="13">#REF!</definedName>
    <definedName name="цена___10___1">#REF!</definedName>
    <definedName name="цена___10___10" localSheetId="12">#REF!</definedName>
    <definedName name="цена___10___10" localSheetId="15">#REF!</definedName>
    <definedName name="цена___10___10" localSheetId="7">#REF!</definedName>
    <definedName name="цена___10___10" localSheetId="14">#REF!</definedName>
    <definedName name="цена___10___10" localSheetId="13">#REF!</definedName>
    <definedName name="цена___10___10">#REF!</definedName>
    <definedName name="цена___10___12" localSheetId="12">#REF!</definedName>
    <definedName name="цена___10___12" localSheetId="15">#REF!</definedName>
    <definedName name="цена___10___12" localSheetId="7">#REF!</definedName>
    <definedName name="цена___10___12" localSheetId="14">#REF!</definedName>
    <definedName name="цена___10___12" localSheetId="13">#REF!</definedName>
    <definedName name="цена___10___12">#REF!</definedName>
    <definedName name="цена___10___2">NA()</definedName>
    <definedName name="цена___10___4">NA()</definedName>
    <definedName name="цена___10___5" localSheetId="15">#REF!</definedName>
    <definedName name="цена___10___5" localSheetId="7">#REF!</definedName>
    <definedName name="цена___10___5" localSheetId="14">#REF!</definedName>
    <definedName name="цена___10___5" localSheetId="13">#REF!</definedName>
    <definedName name="цена___10___5">#REF!</definedName>
    <definedName name="цена___10___5_1" localSheetId="15">#REF!</definedName>
    <definedName name="цена___10___5_1" localSheetId="7">#REF!</definedName>
    <definedName name="цена___10___5_1" localSheetId="14">#REF!</definedName>
    <definedName name="цена___10___5_1" localSheetId="13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 localSheetId="15">#REF!</definedName>
    <definedName name="цена___10_3" localSheetId="7">#REF!</definedName>
    <definedName name="цена___10_3" localSheetId="14">#REF!</definedName>
    <definedName name="цена___10_3" localSheetId="13">#REF!</definedName>
    <definedName name="цена___10_3">#REF!</definedName>
    <definedName name="цена___10_3_1" localSheetId="15">#REF!</definedName>
    <definedName name="цена___10_3_1" localSheetId="7">#REF!</definedName>
    <definedName name="цена___10_3_1" localSheetId="14">#REF!</definedName>
    <definedName name="цена___10_3_1" localSheetId="13">#REF!</definedName>
    <definedName name="цена___10_3_1">#REF!</definedName>
    <definedName name="цена___10_5" localSheetId="15">#REF!</definedName>
    <definedName name="цена___10_5" localSheetId="7">#REF!</definedName>
    <definedName name="цена___10_5" localSheetId="14">#REF!</definedName>
    <definedName name="цена___10_5" localSheetId="13">#REF!</definedName>
    <definedName name="цена___10_5">#REF!</definedName>
    <definedName name="цена___10_5_1" localSheetId="15">#REF!</definedName>
    <definedName name="цена___10_5_1" localSheetId="7">#REF!</definedName>
    <definedName name="цена___10_5_1" localSheetId="14">#REF!</definedName>
    <definedName name="цена___10_5_1" localSheetId="13">#REF!</definedName>
    <definedName name="цена___10_5_1">#REF!</definedName>
    <definedName name="цена___11" localSheetId="12">#REF!</definedName>
    <definedName name="цена___11" localSheetId="15">#REF!</definedName>
    <definedName name="цена___11" localSheetId="7">#REF!</definedName>
    <definedName name="цена___11" localSheetId="14">#REF!</definedName>
    <definedName name="цена___11" localSheetId="13">#REF!</definedName>
    <definedName name="цена___11">#REF!</definedName>
    <definedName name="цена___11___0">NA()</definedName>
    <definedName name="цена___11___10" localSheetId="12">#REF!</definedName>
    <definedName name="цена___11___10" localSheetId="15">#REF!</definedName>
    <definedName name="цена___11___10" localSheetId="7">#REF!</definedName>
    <definedName name="цена___11___10" localSheetId="14">#REF!</definedName>
    <definedName name="цена___11___10" localSheetId="13">#REF!</definedName>
    <definedName name="цена___11___10">#REF!</definedName>
    <definedName name="цена___11___2" localSheetId="12">#REF!</definedName>
    <definedName name="цена___11___2" localSheetId="15">#REF!</definedName>
    <definedName name="цена___11___2" localSheetId="7">#REF!</definedName>
    <definedName name="цена___11___2" localSheetId="14">#REF!</definedName>
    <definedName name="цена___11___2" localSheetId="13">#REF!</definedName>
    <definedName name="цена___11___2">#REF!</definedName>
    <definedName name="цена___11___4" localSheetId="12">#REF!</definedName>
    <definedName name="цена___11___4" localSheetId="15">#REF!</definedName>
    <definedName name="цена___11___4" localSheetId="7">#REF!</definedName>
    <definedName name="цена___11___4" localSheetId="14">#REF!</definedName>
    <definedName name="цена___11___4" localSheetId="13">#REF!</definedName>
    <definedName name="цена___11___4">#REF!</definedName>
    <definedName name="цена___11___6" localSheetId="12">#REF!</definedName>
    <definedName name="цена___11___6" localSheetId="15">#REF!</definedName>
    <definedName name="цена___11___6" localSheetId="7">#REF!</definedName>
    <definedName name="цена___11___6" localSheetId="14">#REF!</definedName>
    <definedName name="цена___11___6" localSheetId="13">#REF!</definedName>
    <definedName name="цена___11___6">#REF!</definedName>
    <definedName name="цена___11___8" localSheetId="12">#REF!</definedName>
    <definedName name="цена___11___8" localSheetId="15">#REF!</definedName>
    <definedName name="цена___11___8" localSheetId="7">#REF!</definedName>
    <definedName name="цена___11___8" localSheetId="14">#REF!</definedName>
    <definedName name="цена___11___8" localSheetId="13">#REF!</definedName>
    <definedName name="цена___11___8">#REF!</definedName>
    <definedName name="цена___11_1" localSheetId="15">#REF!</definedName>
    <definedName name="цена___11_1" localSheetId="7">#REF!</definedName>
    <definedName name="цена___11_1" localSheetId="14">#REF!</definedName>
    <definedName name="цена___11_1" localSheetId="13">#REF!</definedName>
    <definedName name="цена___11_1">#REF!</definedName>
    <definedName name="цена___12">NA()</definedName>
    <definedName name="цена___2" localSheetId="12">#REF!</definedName>
    <definedName name="цена___2" localSheetId="15">#REF!</definedName>
    <definedName name="цена___2" localSheetId="7">#REF!</definedName>
    <definedName name="цена___2" localSheetId="14">#REF!</definedName>
    <definedName name="цена___2" localSheetId="13">#REF!</definedName>
    <definedName name="цена___2">#REF!</definedName>
    <definedName name="цена___2___0" localSheetId="12">#REF!</definedName>
    <definedName name="цена___2___0" localSheetId="15">#REF!</definedName>
    <definedName name="цена___2___0" localSheetId="7">#REF!</definedName>
    <definedName name="цена___2___0" localSheetId="14">#REF!</definedName>
    <definedName name="цена___2___0" localSheetId="13">#REF!</definedName>
    <definedName name="цена___2___0">#REF!</definedName>
    <definedName name="цена___2___0___0" localSheetId="12">#REF!</definedName>
    <definedName name="цена___2___0___0" localSheetId="15">#REF!</definedName>
    <definedName name="цена___2___0___0" localSheetId="7">#REF!</definedName>
    <definedName name="цена___2___0___0" localSheetId="14">#REF!</definedName>
    <definedName name="цена___2___0___0" localSheetId="13">#REF!</definedName>
    <definedName name="цена___2___0___0">#REF!</definedName>
    <definedName name="цена___2___0___0___0" localSheetId="12">#REF!</definedName>
    <definedName name="цена___2___0___0___0" localSheetId="15">#REF!</definedName>
    <definedName name="цена___2___0___0___0" localSheetId="7">#REF!</definedName>
    <definedName name="цена___2___0___0___0" localSheetId="14">#REF!</definedName>
    <definedName name="цена___2___0___0___0" localSheetId="13">#REF!</definedName>
    <definedName name="цена___2___0___0___0">#REF!</definedName>
    <definedName name="цена___2___0___0___0___0" localSheetId="15">#REF!</definedName>
    <definedName name="цена___2___0___0___0___0" localSheetId="7">#REF!</definedName>
    <definedName name="цена___2___0___0___0___0" localSheetId="14">#REF!</definedName>
    <definedName name="цена___2___0___0___0___0" localSheetId="13">#REF!</definedName>
    <definedName name="цена___2___0___0___0___0">#REF!</definedName>
    <definedName name="цена___2___0___0___0___0_1" localSheetId="15">#REF!</definedName>
    <definedName name="цена___2___0___0___0___0_1" localSheetId="7">#REF!</definedName>
    <definedName name="цена___2___0___0___0___0_1" localSheetId="14">#REF!</definedName>
    <definedName name="цена___2___0___0___0___0_1" localSheetId="13">#REF!</definedName>
    <definedName name="цена___2___0___0___0___0_1">#REF!</definedName>
    <definedName name="цена___2___0___0___0_1" localSheetId="15">#REF!</definedName>
    <definedName name="цена___2___0___0___0_1" localSheetId="7">#REF!</definedName>
    <definedName name="цена___2___0___0___0_1" localSheetId="14">#REF!</definedName>
    <definedName name="цена___2___0___0___0_1" localSheetId="13">#REF!</definedName>
    <definedName name="цена___2___0___0___0_1">#REF!</definedName>
    <definedName name="цена___2___0___0___1" localSheetId="15">#REF!</definedName>
    <definedName name="цена___2___0___0___1" localSheetId="7">#REF!</definedName>
    <definedName name="цена___2___0___0___1" localSheetId="14">#REF!</definedName>
    <definedName name="цена___2___0___0___1" localSheetId="13">#REF!</definedName>
    <definedName name="цена___2___0___0___1">#REF!</definedName>
    <definedName name="цена___2___0___0___1_1" localSheetId="15">#REF!</definedName>
    <definedName name="цена___2___0___0___1_1" localSheetId="7">#REF!</definedName>
    <definedName name="цена___2___0___0___1_1" localSheetId="14">#REF!</definedName>
    <definedName name="цена___2___0___0___1_1" localSheetId="13">#REF!</definedName>
    <definedName name="цена___2___0___0___1_1">#REF!</definedName>
    <definedName name="цена___2___0___0___5" localSheetId="15">#REF!</definedName>
    <definedName name="цена___2___0___0___5" localSheetId="7">#REF!</definedName>
    <definedName name="цена___2___0___0___5" localSheetId="14">#REF!</definedName>
    <definedName name="цена___2___0___0___5" localSheetId="13">#REF!</definedName>
    <definedName name="цена___2___0___0___5">#REF!</definedName>
    <definedName name="цена___2___0___0___5_1" localSheetId="15">#REF!</definedName>
    <definedName name="цена___2___0___0___5_1" localSheetId="7">#REF!</definedName>
    <definedName name="цена___2___0___0___5_1" localSheetId="14">#REF!</definedName>
    <definedName name="цена___2___0___0___5_1" localSheetId="13">#REF!</definedName>
    <definedName name="цена___2___0___0___5_1">#REF!</definedName>
    <definedName name="цена___2___0___0_1" localSheetId="15">#REF!</definedName>
    <definedName name="цена___2___0___0_1" localSheetId="7">#REF!</definedName>
    <definedName name="цена___2___0___0_1" localSheetId="14">#REF!</definedName>
    <definedName name="цена___2___0___0_1" localSheetId="13">#REF!</definedName>
    <definedName name="цена___2___0___0_1">#REF!</definedName>
    <definedName name="цена___2___0___0_1_1" localSheetId="15">#REF!</definedName>
    <definedName name="цена___2___0___0_1_1" localSheetId="7">#REF!</definedName>
    <definedName name="цена___2___0___0_1_1" localSheetId="14">#REF!</definedName>
    <definedName name="цена___2___0___0_1_1" localSheetId="13">#REF!</definedName>
    <definedName name="цена___2___0___0_1_1">#REF!</definedName>
    <definedName name="цена___2___0___0_1_1_1" localSheetId="15">#REF!</definedName>
    <definedName name="цена___2___0___0_1_1_1" localSheetId="7">#REF!</definedName>
    <definedName name="цена___2___0___0_1_1_1" localSheetId="14">#REF!</definedName>
    <definedName name="цена___2___0___0_1_1_1" localSheetId="13">#REF!</definedName>
    <definedName name="цена___2___0___0_1_1_1">#REF!</definedName>
    <definedName name="цена___2___0___0_5" localSheetId="15">#REF!</definedName>
    <definedName name="цена___2___0___0_5" localSheetId="7">#REF!</definedName>
    <definedName name="цена___2___0___0_5" localSheetId="14">#REF!</definedName>
    <definedName name="цена___2___0___0_5" localSheetId="13">#REF!</definedName>
    <definedName name="цена___2___0___0_5">#REF!</definedName>
    <definedName name="цена___2___0___0_5_1" localSheetId="15">#REF!</definedName>
    <definedName name="цена___2___0___0_5_1" localSheetId="7">#REF!</definedName>
    <definedName name="цена___2___0___0_5_1" localSheetId="14">#REF!</definedName>
    <definedName name="цена___2___0___0_5_1" localSheetId="13">#REF!</definedName>
    <definedName name="цена___2___0___0_5_1">#REF!</definedName>
    <definedName name="цена___2___0___1" localSheetId="15">#REF!</definedName>
    <definedName name="цена___2___0___1" localSheetId="7">#REF!</definedName>
    <definedName name="цена___2___0___1" localSheetId="14">#REF!</definedName>
    <definedName name="цена___2___0___1" localSheetId="13">#REF!</definedName>
    <definedName name="цена___2___0___1">#REF!</definedName>
    <definedName name="цена___2___0___1_1" localSheetId="15">#REF!</definedName>
    <definedName name="цена___2___0___1_1" localSheetId="7">#REF!</definedName>
    <definedName name="цена___2___0___1_1" localSheetId="14">#REF!</definedName>
    <definedName name="цена___2___0___1_1" localSheetId="13">#REF!</definedName>
    <definedName name="цена___2___0___1_1">#REF!</definedName>
    <definedName name="цена___2___0___5" localSheetId="15">#REF!</definedName>
    <definedName name="цена___2___0___5" localSheetId="7">#REF!</definedName>
    <definedName name="цена___2___0___5" localSheetId="14">#REF!</definedName>
    <definedName name="цена___2___0___5" localSheetId="13">#REF!</definedName>
    <definedName name="цена___2___0___5">#REF!</definedName>
    <definedName name="цена___2___0___5_1" localSheetId="15">#REF!</definedName>
    <definedName name="цена___2___0___5_1" localSheetId="7">#REF!</definedName>
    <definedName name="цена___2___0___5_1" localSheetId="14">#REF!</definedName>
    <definedName name="цена___2___0___5_1" localSheetId="13">#REF!</definedName>
    <definedName name="цена___2___0___5_1">#REF!</definedName>
    <definedName name="цена___2___0_1" localSheetId="15">#REF!</definedName>
    <definedName name="цена___2___0_1" localSheetId="7">#REF!</definedName>
    <definedName name="цена___2___0_1" localSheetId="14">#REF!</definedName>
    <definedName name="цена___2___0_1" localSheetId="13">#REF!</definedName>
    <definedName name="цена___2___0_1">#REF!</definedName>
    <definedName name="цена___2___0_1_1" localSheetId="15">#REF!</definedName>
    <definedName name="цена___2___0_1_1" localSheetId="7">#REF!</definedName>
    <definedName name="цена___2___0_1_1" localSheetId="14">#REF!</definedName>
    <definedName name="цена___2___0_1_1" localSheetId="13">#REF!</definedName>
    <definedName name="цена___2___0_1_1">#REF!</definedName>
    <definedName name="цена___2___0_1_1_1" localSheetId="15">#REF!</definedName>
    <definedName name="цена___2___0_1_1_1" localSheetId="7">#REF!</definedName>
    <definedName name="цена___2___0_1_1_1" localSheetId="14">#REF!</definedName>
    <definedName name="цена___2___0_1_1_1" localSheetId="13">#REF!</definedName>
    <definedName name="цена___2___0_1_1_1">#REF!</definedName>
    <definedName name="цена___2___0_3" localSheetId="15">#REF!</definedName>
    <definedName name="цена___2___0_3" localSheetId="7">#REF!</definedName>
    <definedName name="цена___2___0_3" localSheetId="14">#REF!</definedName>
    <definedName name="цена___2___0_3" localSheetId="13">#REF!</definedName>
    <definedName name="цена___2___0_3">#REF!</definedName>
    <definedName name="цена___2___0_3_1" localSheetId="15">#REF!</definedName>
    <definedName name="цена___2___0_3_1" localSheetId="7">#REF!</definedName>
    <definedName name="цена___2___0_3_1" localSheetId="14">#REF!</definedName>
    <definedName name="цена___2___0_3_1" localSheetId="13">#REF!</definedName>
    <definedName name="цена___2___0_3_1">#REF!</definedName>
    <definedName name="цена___2___0_5" localSheetId="15">#REF!</definedName>
    <definedName name="цена___2___0_5" localSheetId="7">#REF!</definedName>
    <definedName name="цена___2___0_5" localSheetId="14">#REF!</definedName>
    <definedName name="цена___2___0_5" localSheetId="13">#REF!</definedName>
    <definedName name="цена___2___0_5">#REF!</definedName>
    <definedName name="цена___2___0_5_1" localSheetId="15">#REF!</definedName>
    <definedName name="цена___2___0_5_1" localSheetId="7">#REF!</definedName>
    <definedName name="цена___2___0_5_1" localSheetId="14">#REF!</definedName>
    <definedName name="цена___2___0_5_1" localSheetId="13">#REF!</definedName>
    <definedName name="цена___2___0_5_1">#REF!</definedName>
    <definedName name="цена___2___1" localSheetId="12">#REF!</definedName>
    <definedName name="цена___2___1" localSheetId="15">#REF!</definedName>
    <definedName name="цена___2___1" localSheetId="7">#REF!</definedName>
    <definedName name="цена___2___1" localSheetId="14">#REF!</definedName>
    <definedName name="цена___2___1" localSheetId="13">#REF!</definedName>
    <definedName name="цена___2___1">#REF!</definedName>
    <definedName name="цена___2___1_1" localSheetId="15">#REF!</definedName>
    <definedName name="цена___2___1_1" localSheetId="7">#REF!</definedName>
    <definedName name="цена___2___1_1" localSheetId="14">#REF!</definedName>
    <definedName name="цена___2___1_1" localSheetId="13">#REF!</definedName>
    <definedName name="цена___2___1_1">#REF!</definedName>
    <definedName name="цена___2___10" localSheetId="12">#REF!</definedName>
    <definedName name="цена___2___10" localSheetId="15">#REF!</definedName>
    <definedName name="цена___2___10" localSheetId="7">#REF!</definedName>
    <definedName name="цена___2___10" localSheetId="14">#REF!</definedName>
    <definedName name="цена___2___10" localSheetId="13">#REF!</definedName>
    <definedName name="цена___2___10">#REF!</definedName>
    <definedName name="цена___2___10_1" localSheetId="15">#REF!</definedName>
    <definedName name="цена___2___10_1" localSheetId="7">#REF!</definedName>
    <definedName name="цена___2___10_1" localSheetId="14">#REF!</definedName>
    <definedName name="цена___2___10_1" localSheetId="13">#REF!</definedName>
    <definedName name="цена___2___10_1">#REF!</definedName>
    <definedName name="цена___2___12" localSheetId="12">#REF!</definedName>
    <definedName name="цена___2___12" localSheetId="15">#REF!</definedName>
    <definedName name="цена___2___12" localSheetId="7">#REF!</definedName>
    <definedName name="цена___2___12" localSheetId="14">#REF!</definedName>
    <definedName name="цена___2___12" localSheetId="13">#REF!</definedName>
    <definedName name="цена___2___12">#REF!</definedName>
    <definedName name="цена___2___2" localSheetId="12">#REF!</definedName>
    <definedName name="цена___2___2" localSheetId="15">#REF!</definedName>
    <definedName name="цена___2___2" localSheetId="7">#REF!</definedName>
    <definedName name="цена___2___2" localSheetId="14">#REF!</definedName>
    <definedName name="цена___2___2" localSheetId="13">#REF!</definedName>
    <definedName name="цена___2___2">#REF!</definedName>
    <definedName name="цена___2___2_1" localSheetId="15">#REF!</definedName>
    <definedName name="цена___2___2_1" localSheetId="7">#REF!</definedName>
    <definedName name="цена___2___2_1" localSheetId="14">#REF!</definedName>
    <definedName name="цена___2___2_1" localSheetId="13">#REF!</definedName>
    <definedName name="цена___2___2_1">#REF!</definedName>
    <definedName name="цена___2___3" localSheetId="12">#REF!</definedName>
    <definedName name="цена___2___3" localSheetId="15">#REF!</definedName>
    <definedName name="цена___2___3" localSheetId="7">#REF!</definedName>
    <definedName name="цена___2___3" localSheetId="14">#REF!</definedName>
    <definedName name="цена___2___3" localSheetId="13">#REF!</definedName>
    <definedName name="цена___2___3">#REF!</definedName>
    <definedName name="цена___2___4" localSheetId="12">#REF!</definedName>
    <definedName name="цена___2___4" localSheetId="15">#REF!</definedName>
    <definedName name="цена___2___4" localSheetId="7">#REF!</definedName>
    <definedName name="цена___2___4" localSheetId="14">#REF!</definedName>
    <definedName name="цена___2___4" localSheetId="13">#REF!</definedName>
    <definedName name="цена___2___4">#REF!</definedName>
    <definedName name="цена___2___4___0" localSheetId="15">#REF!</definedName>
    <definedName name="цена___2___4___0" localSheetId="7">#REF!</definedName>
    <definedName name="цена___2___4___0" localSheetId="14">#REF!</definedName>
    <definedName name="цена___2___4___0" localSheetId="13">#REF!</definedName>
    <definedName name="цена___2___4___0">#REF!</definedName>
    <definedName name="цена___2___4___0_1" localSheetId="15">#REF!</definedName>
    <definedName name="цена___2___4___0_1" localSheetId="7">#REF!</definedName>
    <definedName name="цена___2___4___0_1" localSheetId="14">#REF!</definedName>
    <definedName name="цена___2___4___0_1" localSheetId="13">#REF!</definedName>
    <definedName name="цена___2___4___0_1">#REF!</definedName>
    <definedName name="цена___2___4___5" localSheetId="15">#REF!</definedName>
    <definedName name="цена___2___4___5" localSheetId="7">#REF!</definedName>
    <definedName name="цена___2___4___5" localSheetId="14">#REF!</definedName>
    <definedName name="цена___2___4___5" localSheetId="13">#REF!</definedName>
    <definedName name="цена___2___4___5">#REF!</definedName>
    <definedName name="цена___2___4___5_1" localSheetId="15">#REF!</definedName>
    <definedName name="цена___2___4___5_1" localSheetId="7">#REF!</definedName>
    <definedName name="цена___2___4___5_1" localSheetId="14">#REF!</definedName>
    <definedName name="цена___2___4___5_1" localSheetId="13">#REF!</definedName>
    <definedName name="цена___2___4___5_1">#REF!</definedName>
    <definedName name="цена___2___4_1" localSheetId="15">#REF!</definedName>
    <definedName name="цена___2___4_1" localSheetId="7">#REF!</definedName>
    <definedName name="цена___2___4_1" localSheetId="14">#REF!</definedName>
    <definedName name="цена___2___4_1" localSheetId="13">#REF!</definedName>
    <definedName name="цена___2___4_1">#REF!</definedName>
    <definedName name="цена___2___4_1_1" localSheetId="15">#REF!</definedName>
    <definedName name="цена___2___4_1_1" localSheetId="7">#REF!</definedName>
    <definedName name="цена___2___4_1_1" localSheetId="14">#REF!</definedName>
    <definedName name="цена___2___4_1_1" localSheetId="13">#REF!</definedName>
    <definedName name="цена___2___4_1_1">#REF!</definedName>
    <definedName name="цена___2___4_1_1_1" localSheetId="15">#REF!</definedName>
    <definedName name="цена___2___4_1_1_1" localSheetId="7">#REF!</definedName>
    <definedName name="цена___2___4_1_1_1" localSheetId="14">#REF!</definedName>
    <definedName name="цена___2___4_1_1_1" localSheetId="13">#REF!</definedName>
    <definedName name="цена___2___4_1_1_1">#REF!</definedName>
    <definedName name="цена___2___4_3" localSheetId="15">#REF!</definedName>
    <definedName name="цена___2___4_3" localSheetId="7">#REF!</definedName>
    <definedName name="цена___2___4_3" localSheetId="14">#REF!</definedName>
    <definedName name="цена___2___4_3" localSheetId="13">#REF!</definedName>
    <definedName name="цена___2___4_3">#REF!</definedName>
    <definedName name="цена___2___4_3_1" localSheetId="15">#REF!</definedName>
    <definedName name="цена___2___4_3_1" localSheetId="7">#REF!</definedName>
    <definedName name="цена___2___4_3_1" localSheetId="14">#REF!</definedName>
    <definedName name="цена___2___4_3_1" localSheetId="13">#REF!</definedName>
    <definedName name="цена___2___4_3_1">#REF!</definedName>
    <definedName name="цена___2___4_5" localSheetId="15">#REF!</definedName>
    <definedName name="цена___2___4_5" localSheetId="7">#REF!</definedName>
    <definedName name="цена___2___4_5" localSheetId="14">#REF!</definedName>
    <definedName name="цена___2___4_5" localSheetId="13">#REF!</definedName>
    <definedName name="цена___2___4_5">#REF!</definedName>
    <definedName name="цена___2___4_5_1" localSheetId="15">#REF!</definedName>
    <definedName name="цена___2___4_5_1" localSheetId="7">#REF!</definedName>
    <definedName name="цена___2___4_5_1" localSheetId="14">#REF!</definedName>
    <definedName name="цена___2___4_5_1" localSheetId="13">#REF!</definedName>
    <definedName name="цена___2___4_5_1">#REF!</definedName>
    <definedName name="цена___2___5" localSheetId="15">#REF!</definedName>
    <definedName name="цена___2___5" localSheetId="7">#REF!</definedName>
    <definedName name="цена___2___5" localSheetId="14">#REF!</definedName>
    <definedName name="цена___2___5" localSheetId="13">#REF!</definedName>
    <definedName name="цена___2___5">#REF!</definedName>
    <definedName name="цена___2___5_1" localSheetId="15">#REF!</definedName>
    <definedName name="цена___2___5_1" localSheetId="7">#REF!</definedName>
    <definedName name="цена___2___5_1" localSheetId="14">#REF!</definedName>
    <definedName name="цена___2___5_1" localSheetId="13">#REF!</definedName>
    <definedName name="цена___2___5_1">#REF!</definedName>
    <definedName name="цена___2___6" localSheetId="12">#REF!</definedName>
    <definedName name="цена___2___6" localSheetId="15">#REF!</definedName>
    <definedName name="цена___2___6" localSheetId="7">#REF!</definedName>
    <definedName name="цена___2___6" localSheetId="14">#REF!</definedName>
    <definedName name="цена___2___6" localSheetId="13">#REF!</definedName>
    <definedName name="цена___2___6">#REF!</definedName>
    <definedName name="цена___2___6_1" localSheetId="15">#REF!</definedName>
    <definedName name="цена___2___6_1" localSheetId="7">#REF!</definedName>
    <definedName name="цена___2___6_1" localSheetId="14">#REF!</definedName>
    <definedName name="цена___2___6_1" localSheetId="13">#REF!</definedName>
    <definedName name="цена___2___6_1">#REF!</definedName>
    <definedName name="цена___2___8" localSheetId="12">#REF!</definedName>
    <definedName name="цена___2___8" localSheetId="15">#REF!</definedName>
    <definedName name="цена___2___8" localSheetId="7">#REF!</definedName>
    <definedName name="цена___2___8" localSheetId="14">#REF!</definedName>
    <definedName name="цена___2___8" localSheetId="13">#REF!</definedName>
    <definedName name="цена___2___8">#REF!</definedName>
    <definedName name="цена___2___8_1" localSheetId="15">#REF!</definedName>
    <definedName name="цена___2___8_1" localSheetId="7">#REF!</definedName>
    <definedName name="цена___2___8_1" localSheetId="14">#REF!</definedName>
    <definedName name="цена___2___8_1" localSheetId="13">#REF!</definedName>
    <definedName name="цена___2___8_1">#REF!</definedName>
    <definedName name="цена___2_1" localSheetId="15">#REF!</definedName>
    <definedName name="цена___2_1" localSheetId="7">#REF!</definedName>
    <definedName name="цена___2_1" localSheetId="14">#REF!</definedName>
    <definedName name="цена___2_1" localSheetId="13">#REF!</definedName>
    <definedName name="цена___2_1">#REF!</definedName>
    <definedName name="цена___2_1_1" localSheetId="15">#REF!</definedName>
    <definedName name="цена___2_1_1" localSheetId="7">#REF!</definedName>
    <definedName name="цена___2_1_1" localSheetId="14">#REF!</definedName>
    <definedName name="цена___2_1_1" localSheetId="13">#REF!</definedName>
    <definedName name="цена___2_1_1">#REF!</definedName>
    <definedName name="цена___2_1_1_1" localSheetId="15">#REF!</definedName>
    <definedName name="цена___2_1_1_1" localSheetId="7">#REF!</definedName>
    <definedName name="цена___2_1_1_1" localSheetId="14">#REF!</definedName>
    <definedName name="цена___2_1_1_1" localSheetId="13">#REF!</definedName>
    <definedName name="цена___2_1_1_1">#REF!</definedName>
    <definedName name="цена___2_3" localSheetId="15">#REF!</definedName>
    <definedName name="цена___2_3" localSheetId="7">#REF!</definedName>
    <definedName name="цена___2_3" localSheetId="14">#REF!</definedName>
    <definedName name="цена___2_3" localSheetId="13">#REF!</definedName>
    <definedName name="цена___2_3">#REF!</definedName>
    <definedName name="цена___2_3_1" localSheetId="15">#REF!</definedName>
    <definedName name="цена___2_3_1" localSheetId="7">#REF!</definedName>
    <definedName name="цена___2_3_1" localSheetId="14">#REF!</definedName>
    <definedName name="цена___2_3_1" localSheetId="13">#REF!</definedName>
    <definedName name="цена___2_3_1">#REF!</definedName>
    <definedName name="цена___2_5" localSheetId="15">#REF!</definedName>
    <definedName name="цена___2_5" localSheetId="7">#REF!</definedName>
    <definedName name="цена___2_5" localSheetId="14">#REF!</definedName>
    <definedName name="цена___2_5" localSheetId="13">#REF!</definedName>
    <definedName name="цена___2_5">#REF!</definedName>
    <definedName name="цена___2_5_1" localSheetId="15">#REF!</definedName>
    <definedName name="цена___2_5_1" localSheetId="7">#REF!</definedName>
    <definedName name="цена___2_5_1" localSheetId="14">#REF!</definedName>
    <definedName name="цена___2_5_1" localSheetId="13">#REF!</definedName>
    <definedName name="цена___2_5_1">#REF!</definedName>
    <definedName name="цена___3" localSheetId="12">#REF!</definedName>
    <definedName name="цена___3" localSheetId="15">#REF!</definedName>
    <definedName name="цена___3" localSheetId="7">#REF!</definedName>
    <definedName name="цена___3" localSheetId="14">#REF!</definedName>
    <definedName name="цена___3" localSheetId="13">#REF!</definedName>
    <definedName name="цена___3">#REF!</definedName>
    <definedName name="цена___3___0" localSheetId="12">#REF!</definedName>
    <definedName name="цена___3___0" localSheetId="15">#REF!</definedName>
    <definedName name="цена___3___0" localSheetId="7">#REF!</definedName>
    <definedName name="цена___3___0" localSheetId="14">#REF!</definedName>
    <definedName name="цена___3___0" localSheetId="1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 localSheetId="15">#REF!</definedName>
    <definedName name="цена___3___0___5" localSheetId="7">#REF!</definedName>
    <definedName name="цена___3___0___5" localSheetId="14">#REF!</definedName>
    <definedName name="цена___3___0___5" localSheetId="13">#REF!</definedName>
    <definedName name="цена___3___0___5">#REF!</definedName>
    <definedName name="цена___3___0___5_1" localSheetId="15">#REF!</definedName>
    <definedName name="цена___3___0___5_1" localSheetId="7">#REF!</definedName>
    <definedName name="цена___3___0___5_1" localSheetId="14">#REF!</definedName>
    <definedName name="цена___3___0___5_1" localSheetId="13">#REF!</definedName>
    <definedName name="цена___3___0___5_1">#REF!</definedName>
    <definedName name="цена___3___0_1" localSheetId="15">#REF!</definedName>
    <definedName name="цена___3___0_1" localSheetId="7">#REF!</definedName>
    <definedName name="цена___3___0_1" localSheetId="14">#REF!</definedName>
    <definedName name="цена___3___0_1" localSheetId="13">#REF!</definedName>
    <definedName name="цена___3___0_1">#REF!</definedName>
    <definedName name="цена___3___0_1_1">NA()</definedName>
    <definedName name="цена___3___0_3" localSheetId="15">#REF!</definedName>
    <definedName name="цена___3___0_3" localSheetId="7">#REF!</definedName>
    <definedName name="цена___3___0_3" localSheetId="14">#REF!</definedName>
    <definedName name="цена___3___0_3" localSheetId="13">#REF!</definedName>
    <definedName name="цена___3___0_3">#REF!</definedName>
    <definedName name="цена___3___0_3_1" localSheetId="15">#REF!</definedName>
    <definedName name="цена___3___0_3_1" localSheetId="7">#REF!</definedName>
    <definedName name="цена___3___0_3_1" localSheetId="14">#REF!</definedName>
    <definedName name="цена___3___0_3_1" localSheetId="13">#REF!</definedName>
    <definedName name="цена___3___0_3_1">#REF!</definedName>
    <definedName name="цена___3___0_5" localSheetId="15">#REF!</definedName>
    <definedName name="цена___3___0_5" localSheetId="7">#REF!</definedName>
    <definedName name="цена___3___0_5" localSheetId="14">#REF!</definedName>
    <definedName name="цена___3___0_5" localSheetId="13">#REF!</definedName>
    <definedName name="цена___3___0_5">#REF!</definedName>
    <definedName name="цена___3___0_5_1" localSheetId="15">#REF!</definedName>
    <definedName name="цена___3___0_5_1" localSheetId="7">#REF!</definedName>
    <definedName name="цена___3___0_5_1" localSheetId="14">#REF!</definedName>
    <definedName name="цена___3___0_5_1" localSheetId="13">#REF!</definedName>
    <definedName name="цена___3___0_5_1">#REF!</definedName>
    <definedName name="цена___3___10" localSheetId="12">#REF!</definedName>
    <definedName name="цена___3___10" localSheetId="15">#REF!</definedName>
    <definedName name="цена___3___10" localSheetId="7">#REF!</definedName>
    <definedName name="цена___3___10" localSheetId="14">#REF!</definedName>
    <definedName name="цена___3___10" localSheetId="13">#REF!</definedName>
    <definedName name="цена___3___10">#REF!</definedName>
    <definedName name="цена___3___2" localSheetId="12">#REF!</definedName>
    <definedName name="цена___3___2" localSheetId="15">#REF!</definedName>
    <definedName name="цена___3___2" localSheetId="7">#REF!</definedName>
    <definedName name="цена___3___2" localSheetId="14">#REF!</definedName>
    <definedName name="цена___3___2" localSheetId="13">#REF!</definedName>
    <definedName name="цена___3___2">#REF!</definedName>
    <definedName name="цена___3___2_1" localSheetId="15">#REF!</definedName>
    <definedName name="цена___3___2_1" localSheetId="7">#REF!</definedName>
    <definedName name="цена___3___2_1" localSheetId="14">#REF!</definedName>
    <definedName name="цена___3___2_1" localSheetId="13">#REF!</definedName>
    <definedName name="цена___3___2_1">#REF!</definedName>
    <definedName name="цена___3___3" localSheetId="12">#REF!</definedName>
    <definedName name="цена___3___3" localSheetId="15">#REF!</definedName>
    <definedName name="цена___3___3" localSheetId="7">#REF!</definedName>
    <definedName name="цена___3___3" localSheetId="14">#REF!</definedName>
    <definedName name="цена___3___3" localSheetId="13">#REF!</definedName>
    <definedName name="цена___3___3">#REF!</definedName>
    <definedName name="цена___3___3_1" localSheetId="15">#REF!</definedName>
    <definedName name="цена___3___3_1" localSheetId="7">#REF!</definedName>
    <definedName name="цена___3___3_1" localSheetId="14">#REF!</definedName>
    <definedName name="цена___3___3_1" localSheetId="13">#REF!</definedName>
    <definedName name="цена___3___3_1">#REF!</definedName>
    <definedName name="цена___3___4" localSheetId="12">#REF!</definedName>
    <definedName name="цена___3___4" localSheetId="15">#REF!</definedName>
    <definedName name="цена___3___4" localSheetId="7">#REF!</definedName>
    <definedName name="цена___3___4" localSheetId="14">#REF!</definedName>
    <definedName name="цена___3___4" localSheetId="13">#REF!</definedName>
    <definedName name="цена___3___4">#REF!</definedName>
    <definedName name="цена___3___5" localSheetId="15">#REF!</definedName>
    <definedName name="цена___3___5" localSheetId="7">#REF!</definedName>
    <definedName name="цена___3___5" localSheetId="14">#REF!</definedName>
    <definedName name="цена___3___5" localSheetId="13">#REF!</definedName>
    <definedName name="цена___3___5">#REF!</definedName>
    <definedName name="цена___3___5_1" localSheetId="15">#REF!</definedName>
    <definedName name="цена___3___5_1" localSheetId="7">#REF!</definedName>
    <definedName name="цена___3___5_1" localSheetId="14">#REF!</definedName>
    <definedName name="цена___3___5_1" localSheetId="13">#REF!</definedName>
    <definedName name="цена___3___5_1">#REF!</definedName>
    <definedName name="цена___3___6" localSheetId="12">#REF!</definedName>
    <definedName name="цена___3___6" localSheetId="15">#REF!</definedName>
    <definedName name="цена___3___6" localSheetId="7">#REF!</definedName>
    <definedName name="цена___3___6" localSheetId="14">#REF!</definedName>
    <definedName name="цена___3___6" localSheetId="13">#REF!</definedName>
    <definedName name="цена___3___6">#REF!</definedName>
    <definedName name="цена___3___8" localSheetId="12">#REF!</definedName>
    <definedName name="цена___3___8" localSheetId="15">#REF!</definedName>
    <definedName name="цена___3___8" localSheetId="7">#REF!</definedName>
    <definedName name="цена___3___8" localSheetId="14">#REF!</definedName>
    <definedName name="цена___3___8" localSheetId="13">#REF!</definedName>
    <definedName name="цена___3___8">#REF!</definedName>
    <definedName name="цена___3_1" localSheetId="15">#REF!</definedName>
    <definedName name="цена___3_1" localSheetId="7">#REF!</definedName>
    <definedName name="цена___3_1" localSheetId="14">#REF!</definedName>
    <definedName name="цена___3_1" localSheetId="13">#REF!</definedName>
    <definedName name="цена___3_1">#REF!</definedName>
    <definedName name="цена___3_1_1" localSheetId="15">#REF!</definedName>
    <definedName name="цена___3_1_1" localSheetId="7">#REF!</definedName>
    <definedName name="цена___3_1_1" localSheetId="14">#REF!</definedName>
    <definedName name="цена___3_1_1" localSheetId="13">#REF!</definedName>
    <definedName name="цена___3_1_1">#REF!</definedName>
    <definedName name="цена___3_1_1_1" localSheetId="15">#REF!</definedName>
    <definedName name="цена___3_1_1_1" localSheetId="7">#REF!</definedName>
    <definedName name="цена___3_1_1_1" localSheetId="14">#REF!</definedName>
    <definedName name="цена___3_1_1_1" localSheetId="13">#REF!</definedName>
    <definedName name="цена___3_1_1_1">#REF!</definedName>
    <definedName name="цена___3_3">NA()</definedName>
    <definedName name="цена___3_5" localSheetId="15">#REF!</definedName>
    <definedName name="цена___3_5" localSheetId="7">#REF!</definedName>
    <definedName name="цена___3_5" localSheetId="14">#REF!</definedName>
    <definedName name="цена___3_5" localSheetId="13">#REF!</definedName>
    <definedName name="цена___3_5">#REF!</definedName>
    <definedName name="цена___3_5_1" localSheetId="15">#REF!</definedName>
    <definedName name="цена___3_5_1" localSheetId="7">#REF!</definedName>
    <definedName name="цена___3_5_1" localSheetId="14">#REF!</definedName>
    <definedName name="цена___3_5_1" localSheetId="13">#REF!</definedName>
    <definedName name="цена___3_5_1">#REF!</definedName>
    <definedName name="цена___4" localSheetId="12">#REF!</definedName>
    <definedName name="цена___4" localSheetId="15">#REF!</definedName>
    <definedName name="цена___4" localSheetId="7">#REF!</definedName>
    <definedName name="цена___4" localSheetId="14">#REF!</definedName>
    <definedName name="цена___4" localSheetId="13">#REF!</definedName>
    <definedName name="цена___4">#REF!</definedName>
    <definedName name="цена___4___0">NA()</definedName>
    <definedName name="цена___4___0___0" localSheetId="12">#REF!</definedName>
    <definedName name="цена___4___0___0" localSheetId="15">#REF!</definedName>
    <definedName name="цена___4___0___0" localSheetId="7">#REF!</definedName>
    <definedName name="цена___4___0___0" localSheetId="14">#REF!</definedName>
    <definedName name="цена___4___0___0" localSheetId="13">#REF!</definedName>
    <definedName name="цена___4___0___0">#REF!</definedName>
    <definedName name="цена___4___0___0___0" localSheetId="12">#REF!</definedName>
    <definedName name="цена___4___0___0___0" localSheetId="15">#REF!</definedName>
    <definedName name="цена___4___0___0___0" localSheetId="7">#REF!</definedName>
    <definedName name="цена___4___0___0___0" localSheetId="14">#REF!</definedName>
    <definedName name="цена___4___0___0___0" localSheetId="13">#REF!</definedName>
    <definedName name="цена___4___0___0___0">#REF!</definedName>
    <definedName name="цена___4___0___0___0___0" localSheetId="15">#REF!</definedName>
    <definedName name="цена___4___0___0___0___0" localSheetId="7">#REF!</definedName>
    <definedName name="цена___4___0___0___0___0" localSheetId="14">#REF!</definedName>
    <definedName name="цена___4___0___0___0___0" localSheetId="13">#REF!</definedName>
    <definedName name="цена___4___0___0___0___0">#REF!</definedName>
    <definedName name="цена___4___0___0___0___0_1" localSheetId="15">#REF!</definedName>
    <definedName name="цена___4___0___0___0___0_1" localSheetId="7">#REF!</definedName>
    <definedName name="цена___4___0___0___0___0_1" localSheetId="14">#REF!</definedName>
    <definedName name="цена___4___0___0___0___0_1" localSheetId="13">#REF!</definedName>
    <definedName name="цена___4___0___0___0___0_1">#REF!</definedName>
    <definedName name="цена___4___0___0___0_1" localSheetId="15">#REF!</definedName>
    <definedName name="цена___4___0___0___0_1" localSheetId="7">#REF!</definedName>
    <definedName name="цена___4___0___0___0_1" localSheetId="14">#REF!</definedName>
    <definedName name="цена___4___0___0___0_1" localSheetId="13">#REF!</definedName>
    <definedName name="цена___4___0___0___0_1">#REF!</definedName>
    <definedName name="цена___4___0___0___1" localSheetId="15">#REF!</definedName>
    <definedName name="цена___4___0___0___1" localSheetId="7">#REF!</definedName>
    <definedName name="цена___4___0___0___1" localSheetId="14">#REF!</definedName>
    <definedName name="цена___4___0___0___1" localSheetId="13">#REF!</definedName>
    <definedName name="цена___4___0___0___1">#REF!</definedName>
    <definedName name="цена___4___0___0___1_1" localSheetId="15">#REF!</definedName>
    <definedName name="цена___4___0___0___1_1" localSheetId="7">#REF!</definedName>
    <definedName name="цена___4___0___0___1_1" localSheetId="14">#REF!</definedName>
    <definedName name="цена___4___0___0___1_1" localSheetId="13">#REF!</definedName>
    <definedName name="цена___4___0___0___1_1">#REF!</definedName>
    <definedName name="цена___4___0___0___5" localSheetId="15">#REF!</definedName>
    <definedName name="цена___4___0___0___5" localSheetId="7">#REF!</definedName>
    <definedName name="цена___4___0___0___5" localSheetId="14">#REF!</definedName>
    <definedName name="цена___4___0___0___5" localSheetId="13">#REF!</definedName>
    <definedName name="цена___4___0___0___5">#REF!</definedName>
    <definedName name="цена___4___0___0___5_1" localSheetId="15">#REF!</definedName>
    <definedName name="цена___4___0___0___5_1" localSheetId="7">#REF!</definedName>
    <definedName name="цена___4___0___0___5_1" localSheetId="14">#REF!</definedName>
    <definedName name="цена___4___0___0___5_1" localSheetId="13">#REF!</definedName>
    <definedName name="цена___4___0___0___5_1">#REF!</definedName>
    <definedName name="цена___4___0___0_1" localSheetId="15">#REF!</definedName>
    <definedName name="цена___4___0___0_1" localSheetId="7">#REF!</definedName>
    <definedName name="цена___4___0___0_1" localSheetId="14">#REF!</definedName>
    <definedName name="цена___4___0___0_1" localSheetId="13">#REF!</definedName>
    <definedName name="цена___4___0___0_1">#REF!</definedName>
    <definedName name="цена___4___0___0_1_1" localSheetId="15">#REF!</definedName>
    <definedName name="цена___4___0___0_1_1" localSheetId="7">#REF!</definedName>
    <definedName name="цена___4___0___0_1_1" localSheetId="14">#REF!</definedName>
    <definedName name="цена___4___0___0_1_1" localSheetId="13">#REF!</definedName>
    <definedName name="цена___4___0___0_1_1">#REF!</definedName>
    <definedName name="цена___4___0___0_1_1_1" localSheetId="15">#REF!</definedName>
    <definedName name="цена___4___0___0_1_1_1" localSheetId="7">#REF!</definedName>
    <definedName name="цена___4___0___0_1_1_1" localSheetId="14">#REF!</definedName>
    <definedName name="цена___4___0___0_1_1_1" localSheetId="13">#REF!</definedName>
    <definedName name="цена___4___0___0_1_1_1">#REF!</definedName>
    <definedName name="цена___4___0___0_5" localSheetId="15">#REF!</definedName>
    <definedName name="цена___4___0___0_5" localSheetId="7">#REF!</definedName>
    <definedName name="цена___4___0___0_5" localSheetId="14">#REF!</definedName>
    <definedName name="цена___4___0___0_5" localSheetId="13">#REF!</definedName>
    <definedName name="цена___4___0___0_5">#REF!</definedName>
    <definedName name="цена___4___0___0_5_1" localSheetId="15">#REF!</definedName>
    <definedName name="цена___4___0___0_5_1" localSheetId="7">#REF!</definedName>
    <definedName name="цена___4___0___0_5_1" localSheetId="14">#REF!</definedName>
    <definedName name="цена___4___0___0_5_1" localSheetId="13">#REF!</definedName>
    <definedName name="цена___4___0___0_5_1">#REF!</definedName>
    <definedName name="цена___4___0___1" localSheetId="15">#REF!</definedName>
    <definedName name="цена___4___0___1" localSheetId="7">#REF!</definedName>
    <definedName name="цена___4___0___1" localSheetId="14">#REF!</definedName>
    <definedName name="цена___4___0___1" localSheetId="13">#REF!</definedName>
    <definedName name="цена___4___0___1">#REF!</definedName>
    <definedName name="цена___4___0___1_1" localSheetId="15">#REF!</definedName>
    <definedName name="цена___4___0___1_1" localSheetId="7">#REF!</definedName>
    <definedName name="цена___4___0___1_1" localSheetId="14">#REF!</definedName>
    <definedName name="цена___4___0___1_1" localSheetId="13">#REF!</definedName>
    <definedName name="цена___4___0___1_1">#REF!</definedName>
    <definedName name="цена___4___0___5">NA()</definedName>
    <definedName name="цена___4___0_1" localSheetId="15">#REF!</definedName>
    <definedName name="цена___4___0_1" localSheetId="7">#REF!</definedName>
    <definedName name="цена___4___0_1" localSheetId="14">#REF!</definedName>
    <definedName name="цена___4___0_1" localSheetId="13">#REF!</definedName>
    <definedName name="цена___4___0_1">#REF!</definedName>
    <definedName name="цена___4___0_1_1" localSheetId="15">#REF!</definedName>
    <definedName name="цена___4___0_1_1" localSheetId="7">#REF!</definedName>
    <definedName name="цена___4___0_1_1" localSheetId="14">#REF!</definedName>
    <definedName name="цена___4___0_1_1" localSheetId="13">#REF!</definedName>
    <definedName name="цена___4___0_1_1">#REF!</definedName>
    <definedName name="цена___4___0_1_1_1" localSheetId="15">#REF!</definedName>
    <definedName name="цена___4___0_1_1_1" localSheetId="7">#REF!</definedName>
    <definedName name="цена___4___0_1_1_1" localSheetId="14">#REF!</definedName>
    <definedName name="цена___4___0_1_1_1" localSheetId="13">#REF!</definedName>
    <definedName name="цена___4___0_1_1_1">#REF!</definedName>
    <definedName name="цена___4___0_3" localSheetId="15">#REF!</definedName>
    <definedName name="цена___4___0_3" localSheetId="7">#REF!</definedName>
    <definedName name="цена___4___0_3" localSheetId="14">#REF!</definedName>
    <definedName name="цена___4___0_3" localSheetId="13">#REF!</definedName>
    <definedName name="цена___4___0_3">#REF!</definedName>
    <definedName name="цена___4___0_3_1" localSheetId="15">#REF!</definedName>
    <definedName name="цена___4___0_3_1" localSheetId="7">#REF!</definedName>
    <definedName name="цена___4___0_3_1" localSheetId="14">#REF!</definedName>
    <definedName name="цена___4___0_3_1" localSheetId="13">#REF!</definedName>
    <definedName name="цена___4___0_3_1">#REF!</definedName>
    <definedName name="цена___4___0_5">NA()</definedName>
    <definedName name="цена___4___1" localSheetId="15">#REF!</definedName>
    <definedName name="цена___4___1" localSheetId="7">#REF!</definedName>
    <definedName name="цена___4___1" localSheetId="14">#REF!</definedName>
    <definedName name="цена___4___1" localSheetId="13">#REF!</definedName>
    <definedName name="цена___4___1">#REF!</definedName>
    <definedName name="цена___4___1_1" localSheetId="15">#REF!</definedName>
    <definedName name="цена___4___1_1" localSheetId="7">#REF!</definedName>
    <definedName name="цена___4___1_1" localSheetId="14">#REF!</definedName>
    <definedName name="цена___4___1_1" localSheetId="13">#REF!</definedName>
    <definedName name="цена___4___1_1">#REF!</definedName>
    <definedName name="цена___4___10" localSheetId="12">#REF!</definedName>
    <definedName name="цена___4___10" localSheetId="15">#REF!</definedName>
    <definedName name="цена___4___10" localSheetId="7">#REF!</definedName>
    <definedName name="цена___4___10" localSheetId="14">#REF!</definedName>
    <definedName name="цена___4___10" localSheetId="13">#REF!</definedName>
    <definedName name="цена___4___10">#REF!</definedName>
    <definedName name="цена___4___10_1" localSheetId="15">#REF!</definedName>
    <definedName name="цена___4___10_1" localSheetId="7">#REF!</definedName>
    <definedName name="цена___4___10_1" localSheetId="14">#REF!</definedName>
    <definedName name="цена___4___10_1" localSheetId="13">#REF!</definedName>
    <definedName name="цена___4___10_1">#REF!</definedName>
    <definedName name="цена___4___12" localSheetId="12">#REF!</definedName>
    <definedName name="цена___4___12" localSheetId="15">#REF!</definedName>
    <definedName name="цена___4___12" localSheetId="7">#REF!</definedName>
    <definedName name="цена___4___12" localSheetId="14">#REF!</definedName>
    <definedName name="цена___4___12" localSheetId="13">#REF!</definedName>
    <definedName name="цена___4___12">#REF!</definedName>
    <definedName name="цена___4___2" localSheetId="12">#REF!</definedName>
    <definedName name="цена___4___2" localSheetId="15">#REF!</definedName>
    <definedName name="цена___4___2" localSheetId="7">#REF!</definedName>
    <definedName name="цена___4___2" localSheetId="14">#REF!</definedName>
    <definedName name="цена___4___2" localSheetId="13">#REF!</definedName>
    <definedName name="цена___4___2">#REF!</definedName>
    <definedName name="цена___4___2_1" localSheetId="15">#REF!</definedName>
    <definedName name="цена___4___2_1" localSheetId="7">#REF!</definedName>
    <definedName name="цена___4___2_1" localSheetId="14">#REF!</definedName>
    <definedName name="цена___4___2_1" localSheetId="13">#REF!</definedName>
    <definedName name="цена___4___2_1">#REF!</definedName>
    <definedName name="цена___4___3" localSheetId="12">#REF!</definedName>
    <definedName name="цена___4___3" localSheetId="15">#REF!</definedName>
    <definedName name="цена___4___3" localSheetId="7">#REF!</definedName>
    <definedName name="цена___4___3" localSheetId="14">#REF!</definedName>
    <definedName name="цена___4___3" localSheetId="13">#REF!</definedName>
    <definedName name="цена___4___3">#REF!</definedName>
    <definedName name="цена___4___3_1" localSheetId="15">#REF!</definedName>
    <definedName name="цена___4___3_1" localSheetId="7">#REF!</definedName>
    <definedName name="цена___4___3_1" localSheetId="14">#REF!</definedName>
    <definedName name="цена___4___3_1" localSheetId="13">#REF!</definedName>
    <definedName name="цена___4___3_1">#REF!</definedName>
    <definedName name="цена___4___4" localSheetId="12">#REF!</definedName>
    <definedName name="цена___4___4" localSheetId="15">#REF!</definedName>
    <definedName name="цена___4___4" localSheetId="7">#REF!</definedName>
    <definedName name="цена___4___4" localSheetId="14">#REF!</definedName>
    <definedName name="цена___4___4" localSheetId="13">#REF!</definedName>
    <definedName name="цена___4___4">#REF!</definedName>
    <definedName name="цена___4___4_1" localSheetId="15">#REF!</definedName>
    <definedName name="цена___4___4_1" localSheetId="7">#REF!</definedName>
    <definedName name="цена___4___4_1" localSheetId="14">#REF!</definedName>
    <definedName name="цена___4___4_1" localSheetId="13">#REF!</definedName>
    <definedName name="цена___4___4_1">#REF!</definedName>
    <definedName name="цена___4___5" localSheetId="15">#REF!</definedName>
    <definedName name="цена___4___5" localSheetId="7">#REF!</definedName>
    <definedName name="цена___4___5" localSheetId="14">#REF!</definedName>
    <definedName name="цена___4___5" localSheetId="13">#REF!</definedName>
    <definedName name="цена___4___5">#REF!</definedName>
    <definedName name="цена___4___5_1" localSheetId="15">#REF!</definedName>
    <definedName name="цена___4___5_1" localSheetId="7">#REF!</definedName>
    <definedName name="цена___4___5_1" localSheetId="14">#REF!</definedName>
    <definedName name="цена___4___5_1" localSheetId="13">#REF!</definedName>
    <definedName name="цена___4___5_1">#REF!</definedName>
    <definedName name="цена___4___6" localSheetId="12">#REF!</definedName>
    <definedName name="цена___4___6" localSheetId="15">#REF!</definedName>
    <definedName name="цена___4___6" localSheetId="7">#REF!</definedName>
    <definedName name="цена___4___6" localSheetId="14">#REF!</definedName>
    <definedName name="цена___4___6" localSheetId="13">#REF!</definedName>
    <definedName name="цена___4___6">#REF!</definedName>
    <definedName name="цена___4___6_1" localSheetId="15">#REF!</definedName>
    <definedName name="цена___4___6_1" localSheetId="7">#REF!</definedName>
    <definedName name="цена___4___6_1" localSheetId="14">#REF!</definedName>
    <definedName name="цена___4___6_1" localSheetId="13">#REF!</definedName>
    <definedName name="цена___4___6_1">#REF!</definedName>
    <definedName name="цена___4___8" localSheetId="12">#REF!</definedName>
    <definedName name="цена___4___8" localSheetId="15">#REF!</definedName>
    <definedName name="цена___4___8" localSheetId="7">#REF!</definedName>
    <definedName name="цена___4___8" localSheetId="14">#REF!</definedName>
    <definedName name="цена___4___8" localSheetId="13">#REF!</definedName>
    <definedName name="цена___4___8">#REF!</definedName>
    <definedName name="цена___4___8_1" localSheetId="15">#REF!</definedName>
    <definedName name="цена___4___8_1" localSheetId="7">#REF!</definedName>
    <definedName name="цена___4___8_1" localSheetId="14">#REF!</definedName>
    <definedName name="цена___4___8_1" localSheetId="13">#REF!</definedName>
    <definedName name="цена___4___8_1">#REF!</definedName>
    <definedName name="цена___4_1" localSheetId="15">#REF!</definedName>
    <definedName name="цена___4_1" localSheetId="7">#REF!</definedName>
    <definedName name="цена___4_1" localSheetId="14">#REF!</definedName>
    <definedName name="цена___4_1" localSheetId="13">#REF!</definedName>
    <definedName name="цена___4_1">#REF!</definedName>
    <definedName name="цена___4_1_1" localSheetId="15">#REF!</definedName>
    <definedName name="цена___4_1_1" localSheetId="7">#REF!</definedName>
    <definedName name="цена___4_1_1" localSheetId="14">#REF!</definedName>
    <definedName name="цена___4_1_1" localSheetId="13">#REF!</definedName>
    <definedName name="цена___4_1_1">#REF!</definedName>
    <definedName name="цена___4_1_1_1" localSheetId="15">#REF!</definedName>
    <definedName name="цена___4_1_1_1" localSheetId="7">#REF!</definedName>
    <definedName name="цена___4_1_1_1" localSheetId="14">#REF!</definedName>
    <definedName name="цена___4_1_1_1" localSheetId="13">#REF!</definedName>
    <definedName name="цена___4_1_1_1">#REF!</definedName>
    <definedName name="цена___4_3" localSheetId="15">#REF!</definedName>
    <definedName name="цена___4_3" localSheetId="7">#REF!</definedName>
    <definedName name="цена___4_3" localSheetId="14">#REF!</definedName>
    <definedName name="цена___4_3" localSheetId="13">#REF!</definedName>
    <definedName name="цена___4_3">#REF!</definedName>
    <definedName name="цена___4_3_1" localSheetId="15">#REF!</definedName>
    <definedName name="цена___4_3_1" localSheetId="7">#REF!</definedName>
    <definedName name="цена___4_3_1" localSheetId="14">#REF!</definedName>
    <definedName name="цена___4_3_1" localSheetId="13">#REF!</definedName>
    <definedName name="цена___4_3_1">#REF!</definedName>
    <definedName name="цена___4_5" localSheetId="15">#REF!</definedName>
    <definedName name="цена___4_5" localSheetId="7">#REF!</definedName>
    <definedName name="цена___4_5" localSheetId="14">#REF!</definedName>
    <definedName name="цена___4_5" localSheetId="13">#REF!</definedName>
    <definedName name="цена___4_5">#REF!</definedName>
    <definedName name="цена___4_5_1" localSheetId="15">#REF!</definedName>
    <definedName name="цена___4_5_1" localSheetId="7">#REF!</definedName>
    <definedName name="цена___4_5_1" localSheetId="14">#REF!</definedName>
    <definedName name="цена___4_5_1" localSheetId="13">#REF!</definedName>
    <definedName name="цена___4_5_1">#REF!</definedName>
    <definedName name="цена___5">NA()</definedName>
    <definedName name="цена___5___0" localSheetId="12">#REF!</definedName>
    <definedName name="цена___5___0" localSheetId="15">#REF!</definedName>
    <definedName name="цена___5___0" localSheetId="7">#REF!</definedName>
    <definedName name="цена___5___0" localSheetId="14">#REF!</definedName>
    <definedName name="цена___5___0" localSheetId="13">#REF!</definedName>
    <definedName name="цена___5___0">#REF!</definedName>
    <definedName name="цена___5___0___0" localSheetId="12">#REF!</definedName>
    <definedName name="цена___5___0___0" localSheetId="15">#REF!</definedName>
    <definedName name="цена___5___0___0" localSheetId="7">#REF!</definedName>
    <definedName name="цена___5___0___0" localSheetId="14">#REF!</definedName>
    <definedName name="цена___5___0___0" localSheetId="13">#REF!</definedName>
    <definedName name="цена___5___0___0">#REF!</definedName>
    <definedName name="цена___5___0___0___0" localSheetId="12">#REF!</definedName>
    <definedName name="цена___5___0___0___0" localSheetId="15">#REF!</definedName>
    <definedName name="цена___5___0___0___0" localSheetId="7">#REF!</definedName>
    <definedName name="цена___5___0___0___0" localSheetId="14">#REF!</definedName>
    <definedName name="цена___5___0___0___0" localSheetId="13">#REF!</definedName>
    <definedName name="цена___5___0___0___0">#REF!</definedName>
    <definedName name="цена___5___0___0___0___0" localSheetId="15">#REF!</definedName>
    <definedName name="цена___5___0___0___0___0" localSheetId="7">#REF!</definedName>
    <definedName name="цена___5___0___0___0___0" localSheetId="14">#REF!</definedName>
    <definedName name="цена___5___0___0___0___0" localSheetId="13">#REF!</definedName>
    <definedName name="цена___5___0___0___0___0">#REF!</definedName>
    <definedName name="цена___5___0___0___0___0_1" localSheetId="15">#REF!</definedName>
    <definedName name="цена___5___0___0___0___0_1" localSheetId="7">#REF!</definedName>
    <definedName name="цена___5___0___0___0___0_1" localSheetId="14">#REF!</definedName>
    <definedName name="цена___5___0___0___0___0_1" localSheetId="13">#REF!</definedName>
    <definedName name="цена___5___0___0___0___0_1">#REF!</definedName>
    <definedName name="цена___5___0___0___0_1" localSheetId="15">#REF!</definedName>
    <definedName name="цена___5___0___0___0_1" localSheetId="7">#REF!</definedName>
    <definedName name="цена___5___0___0___0_1" localSheetId="14">#REF!</definedName>
    <definedName name="цена___5___0___0___0_1" localSheetId="13">#REF!</definedName>
    <definedName name="цена___5___0___0___0_1">#REF!</definedName>
    <definedName name="цена___5___0___0_1" localSheetId="15">#REF!</definedName>
    <definedName name="цена___5___0___0_1" localSheetId="7">#REF!</definedName>
    <definedName name="цена___5___0___0_1" localSheetId="14">#REF!</definedName>
    <definedName name="цена___5___0___0_1" localSheetId="13">#REF!</definedName>
    <definedName name="цена___5___0___0_1">#REF!</definedName>
    <definedName name="цена___5___0___1" localSheetId="15">#REF!</definedName>
    <definedName name="цена___5___0___1" localSheetId="7">#REF!</definedName>
    <definedName name="цена___5___0___1" localSheetId="14">#REF!</definedName>
    <definedName name="цена___5___0___1" localSheetId="13">#REF!</definedName>
    <definedName name="цена___5___0___1">#REF!</definedName>
    <definedName name="цена___5___0___1_1" localSheetId="15">#REF!</definedName>
    <definedName name="цена___5___0___1_1" localSheetId="7">#REF!</definedName>
    <definedName name="цена___5___0___1_1" localSheetId="14">#REF!</definedName>
    <definedName name="цена___5___0___1_1" localSheetId="13">#REF!</definedName>
    <definedName name="цена___5___0___1_1">#REF!</definedName>
    <definedName name="цена___5___0___5" localSheetId="15">#REF!</definedName>
    <definedName name="цена___5___0___5" localSheetId="7">#REF!</definedName>
    <definedName name="цена___5___0___5" localSheetId="14">#REF!</definedName>
    <definedName name="цена___5___0___5" localSheetId="13">#REF!</definedName>
    <definedName name="цена___5___0___5">#REF!</definedName>
    <definedName name="цена___5___0___5_1" localSheetId="15">#REF!</definedName>
    <definedName name="цена___5___0___5_1" localSheetId="7">#REF!</definedName>
    <definedName name="цена___5___0___5_1" localSheetId="14">#REF!</definedName>
    <definedName name="цена___5___0___5_1" localSheetId="13">#REF!</definedName>
    <definedName name="цена___5___0___5_1">#REF!</definedName>
    <definedName name="цена___5___0_1" localSheetId="15">#REF!</definedName>
    <definedName name="цена___5___0_1" localSheetId="7">#REF!</definedName>
    <definedName name="цена___5___0_1" localSheetId="14">#REF!</definedName>
    <definedName name="цена___5___0_1" localSheetId="13">#REF!</definedName>
    <definedName name="цена___5___0_1">#REF!</definedName>
    <definedName name="цена___5___0_1_1" localSheetId="15">#REF!</definedName>
    <definedName name="цена___5___0_1_1" localSheetId="7">#REF!</definedName>
    <definedName name="цена___5___0_1_1" localSheetId="14">#REF!</definedName>
    <definedName name="цена___5___0_1_1" localSheetId="13">#REF!</definedName>
    <definedName name="цена___5___0_1_1">#REF!</definedName>
    <definedName name="цена___5___0_1_1_1" localSheetId="15">#REF!</definedName>
    <definedName name="цена___5___0_1_1_1" localSheetId="7">#REF!</definedName>
    <definedName name="цена___5___0_1_1_1" localSheetId="14">#REF!</definedName>
    <definedName name="цена___5___0_1_1_1" localSheetId="13">#REF!</definedName>
    <definedName name="цена___5___0_1_1_1">#REF!</definedName>
    <definedName name="цена___5___0_3" localSheetId="15">#REF!</definedName>
    <definedName name="цена___5___0_3" localSheetId="7">#REF!</definedName>
    <definedName name="цена___5___0_3" localSheetId="14">#REF!</definedName>
    <definedName name="цена___5___0_3" localSheetId="13">#REF!</definedName>
    <definedName name="цена___5___0_3">#REF!</definedName>
    <definedName name="цена___5___0_3_1" localSheetId="15">#REF!</definedName>
    <definedName name="цена___5___0_3_1" localSheetId="7">#REF!</definedName>
    <definedName name="цена___5___0_3_1" localSheetId="14">#REF!</definedName>
    <definedName name="цена___5___0_3_1" localSheetId="13">#REF!</definedName>
    <definedName name="цена___5___0_3_1">#REF!</definedName>
    <definedName name="цена___5___0_5" localSheetId="15">#REF!</definedName>
    <definedName name="цена___5___0_5" localSheetId="7">#REF!</definedName>
    <definedName name="цена___5___0_5" localSheetId="14">#REF!</definedName>
    <definedName name="цена___5___0_5" localSheetId="13">#REF!</definedName>
    <definedName name="цена___5___0_5">#REF!</definedName>
    <definedName name="цена___5___0_5_1" localSheetId="15">#REF!</definedName>
    <definedName name="цена___5___0_5_1" localSheetId="7">#REF!</definedName>
    <definedName name="цена___5___0_5_1" localSheetId="14">#REF!</definedName>
    <definedName name="цена___5___0_5_1" localSheetId="13">#REF!</definedName>
    <definedName name="цена___5___0_5_1">#REF!</definedName>
    <definedName name="цена___5___1" localSheetId="15">#REF!</definedName>
    <definedName name="цена___5___1" localSheetId="7">#REF!</definedName>
    <definedName name="цена___5___1" localSheetId="14">#REF!</definedName>
    <definedName name="цена___5___1" localSheetId="13">#REF!</definedName>
    <definedName name="цена___5___1">#REF!</definedName>
    <definedName name="цена___5___1_1" localSheetId="15">#REF!</definedName>
    <definedName name="цена___5___1_1" localSheetId="7">#REF!</definedName>
    <definedName name="цена___5___1_1" localSheetId="14">#REF!</definedName>
    <definedName name="цена___5___1_1" localSheetId="13">#REF!</definedName>
    <definedName name="цена___5___1_1">#REF!</definedName>
    <definedName name="цена___5___3">NA()</definedName>
    <definedName name="цена___5___5">NA()</definedName>
    <definedName name="цена___5_1" localSheetId="15">#REF!</definedName>
    <definedName name="цена___5_1" localSheetId="7">#REF!</definedName>
    <definedName name="цена___5_1" localSheetId="14">#REF!</definedName>
    <definedName name="цена___5_1" localSheetId="13">#REF!</definedName>
    <definedName name="цена___5_1">#REF!</definedName>
    <definedName name="цена___5_1_1" localSheetId="15">#REF!</definedName>
    <definedName name="цена___5_1_1" localSheetId="7">#REF!</definedName>
    <definedName name="цена___5_1_1" localSheetId="14">#REF!</definedName>
    <definedName name="цена___5_1_1" localSheetId="13">#REF!</definedName>
    <definedName name="цена___5_1_1">#REF!</definedName>
    <definedName name="цена___5_1_1_1" localSheetId="15">#REF!</definedName>
    <definedName name="цена___5_1_1_1" localSheetId="7">#REF!</definedName>
    <definedName name="цена___5_1_1_1" localSheetId="14">#REF!</definedName>
    <definedName name="цена___5_1_1_1" localSheetId="13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 localSheetId="12">#REF!</definedName>
    <definedName name="цена___6___0" localSheetId="15">#REF!</definedName>
    <definedName name="цена___6___0" localSheetId="7">#REF!</definedName>
    <definedName name="цена___6___0" localSheetId="14">#REF!</definedName>
    <definedName name="цена___6___0" localSheetId="13">#REF!</definedName>
    <definedName name="цена___6___0">#REF!</definedName>
    <definedName name="цена___6___0___0" localSheetId="12">#REF!</definedName>
    <definedName name="цена___6___0___0" localSheetId="15">#REF!</definedName>
    <definedName name="цена___6___0___0" localSheetId="7">#REF!</definedName>
    <definedName name="цена___6___0___0" localSheetId="14">#REF!</definedName>
    <definedName name="цена___6___0___0" localSheetId="13">#REF!</definedName>
    <definedName name="цена___6___0___0">#REF!</definedName>
    <definedName name="цена___6___0___0___0" localSheetId="12">#REF!</definedName>
    <definedName name="цена___6___0___0___0" localSheetId="15">#REF!</definedName>
    <definedName name="цена___6___0___0___0" localSheetId="7">#REF!</definedName>
    <definedName name="цена___6___0___0___0" localSheetId="14">#REF!</definedName>
    <definedName name="цена___6___0___0___0" localSheetId="13">#REF!</definedName>
    <definedName name="цена___6___0___0___0">#REF!</definedName>
    <definedName name="цена___6___0___0___0___0" localSheetId="15">#REF!</definedName>
    <definedName name="цена___6___0___0___0___0" localSheetId="7">#REF!</definedName>
    <definedName name="цена___6___0___0___0___0" localSheetId="14">#REF!</definedName>
    <definedName name="цена___6___0___0___0___0" localSheetId="13">#REF!</definedName>
    <definedName name="цена___6___0___0___0___0">#REF!</definedName>
    <definedName name="цена___6___0___0___0___0_1" localSheetId="15">#REF!</definedName>
    <definedName name="цена___6___0___0___0___0_1" localSheetId="7">#REF!</definedName>
    <definedName name="цена___6___0___0___0___0_1" localSheetId="14">#REF!</definedName>
    <definedName name="цена___6___0___0___0___0_1" localSheetId="13">#REF!</definedName>
    <definedName name="цена___6___0___0___0___0_1">#REF!</definedName>
    <definedName name="цена___6___0___0___0_1" localSheetId="15">#REF!</definedName>
    <definedName name="цена___6___0___0___0_1" localSheetId="7">#REF!</definedName>
    <definedName name="цена___6___0___0___0_1" localSheetId="14">#REF!</definedName>
    <definedName name="цена___6___0___0___0_1" localSheetId="13">#REF!</definedName>
    <definedName name="цена___6___0___0___0_1">#REF!</definedName>
    <definedName name="цена___6___0___0_1" localSheetId="15">#REF!</definedName>
    <definedName name="цена___6___0___0_1" localSheetId="7">#REF!</definedName>
    <definedName name="цена___6___0___0_1" localSheetId="14">#REF!</definedName>
    <definedName name="цена___6___0___0_1" localSheetId="13">#REF!</definedName>
    <definedName name="цена___6___0___0_1">#REF!</definedName>
    <definedName name="цена___6___0___1" localSheetId="15">#REF!</definedName>
    <definedName name="цена___6___0___1" localSheetId="7">#REF!</definedName>
    <definedName name="цена___6___0___1" localSheetId="14">#REF!</definedName>
    <definedName name="цена___6___0___1" localSheetId="13">#REF!</definedName>
    <definedName name="цена___6___0___1">#REF!</definedName>
    <definedName name="цена___6___0___1_1" localSheetId="15">#REF!</definedName>
    <definedName name="цена___6___0___1_1" localSheetId="7">#REF!</definedName>
    <definedName name="цена___6___0___1_1" localSheetId="14">#REF!</definedName>
    <definedName name="цена___6___0___1_1" localSheetId="13">#REF!</definedName>
    <definedName name="цена___6___0___1_1">#REF!</definedName>
    <definedName name="цена___6___0___5" localSheetId="15">#REF!</definedName>
    <definedName name="цена___6___0___5" localSheetId="7">#REF!</definedName>
    <definedName name="цена___6___0___5" localSheetId="14">#REF!</definedName>
    <definedName name="цена___6___0___5" localSheetId="13">#REF!</definedName>
    <definedName name="цена___6___0___5">#REF!</definedName>
    <definedName name="цена___6___0___5_1" localSheetId="15">#REF!</definedName>
    <definedName name="цена___6___0___5_1" localSheetId="7">#REF!</definedName>
    <definedName name="цена___6___0___5_1" localSheetId="14">#REF!</definedName>
    <definedName name="цена___6___0___5_1" localSheetId="13">#REF!</definedName>
    <definedName name="цена___6___0___5_1">#REF!</definedName>
    <definedName name="цена___6___0_1" localSheetId="15">#REF!</definedName>
    <definedName name="цена___6___0_1" localSheetId="7">#REF!</definedName>
    <definedName name="цена___6___0_1" localSheetId="14">#REF!</definedName>
    <definedName name="цена___6___0_1" localSheetId="13">#REF!</definedName>
    <definedName name="цена___6___0_1">#REF!</definedName>
    <definedName name="цена___6___0_1_1" localSheetId="15">#REF!</definedName>
    <definedName name="цена___6___0_1_1" localSheetId="7">#REF!</definedName>
    <definedName name="цена___6___0_1_1" localSheetId="14">#REF!</definedName>
    <definedName name="цена___6___0_1_1" localSheetId="13">#REF!</definedName>
    <definedName name="цена___6___0_1_1">#REF!</definedName>
    <definedName name="цена___6___0_1_1_1" localSheetId="15">#REF!</definedName>
    <definedName name="цена___6___0_1_1_1" localSheetId="7">#REF!</definedName>
    <definedName name="цена___6___0_1_1_1" localSheetId="14">#REF!</definedName>
    <definedName name="цена___6___0_1_1_1" localSheetId="13">#REF!</definedName>
    <definedName name="цена___6___0_1_1_1">#REF!</definedName>
    <definedName name="цена___6___0_3" localSheetId="15">#REF!</definedName>
    <definedName name="цена___6___0_3" localSheetId="7">#REF!</definedName>
    <definedName name="цена___6___0_3" localSheetId="14">#REF!</definedName>
    <definedName name="цена___6___0_3" localSheetId="13">#REF!</definedName>
    <definedName name="цена___6___0_3">#REF!</definedName>
    <definedName name="цена___6___0_3_1" localSheetId="15">#REF!</definedName>
    <definedName name="цена___6___0_3_1" localSheetId="7">#REF!</definedName>
    <definedName name="цена___6___0_3_1" localSheetId="14">#REF!</definedName>
    <definedName name="цена___6___0_3_1" localSheetId="13">#REF!</definedName>
    <definedName name="цена___6___0_3_1">#REF!</definedName>
    <definedName name="цена___6___0_5" localSheetId="15">#REF!</definedName>
    <definedName name="цена___6___0_5" localSheetId="7">#REF!</definedName>
    <definedName name="цена___6___0_5" localSheetId="14">#REF!</definedName>
    <definedName name="цена___6___0_5" localSheetId="13">#REF!</definedName>
    <definedName name="цена___6___0_5">#REF!</definedName>
    <definedName name="цена___6___0_5_1" localSheetId="15">#REF!</definedName>
    <definedName name="цена___6___0_5_1" localSheetId="7">#REF!</definedName>
    <definedName name="цена___6___0_5_1" localSheetId="14">#REF!</definedName>
    <definedName name="цена___6___0_5_1" localSheetId="13">#REF!</definedName>
    <definedName name="цена___6___0_5_1">#REF!</definedName>
    <definedName name="цена___6___1" localSheetId="12">#REF!</definedName>
    <definedName name="цена___6___1" localSheetId="15">#REF!</definedName>
    <definedName name="цена___6___1" localSheetId="7">#REF!</definedName>
    <definedName name="цена___6___1" localSheetId="14">#REF!</definedName>
    <definedName name="цена___6___1" localSheetId="13">#REF!</definedName>
    <definedName name="цена___6___1">#REF!</definedName>
    <definedName name="цена___6___10" localSheetId="12">#REF!</definedName>
    <definedName name="цена___6___10" localSheetId="15">#REF!</definedName>
    <definedName name="цена___6___10" localSheetId="7">#REF!</definedName>
    <definedName name="цена___6___10" localSheetId="14">#REF!</definedName>
    <definedName name="цена___6___10" localSheetId="13">#REF!</definedName>
    <definedName name="цена___6___10">#REF!</definedName>
    <definedName name="цена___6___10_1" localSheetId="15">#REF!</definedName>
    <definedName name="цена___6___10_1" localSheetId="7">#REF!</definedName>
    <definedName name="цена___6___10_1" localSheetId="14">#REF!</definedName>
    <definedName name="цена___6___10_1" localSheetId="13">#REF!</definedName>
    <definedName name="цена___6___10_1">#REF!</definedName>
    <definedName name="цена___6___12" localSheetId="12">#REF!</definedName>
    <definedName name="цена___6___12" localSheetId="15">#REF!</definedName>
    <definedName name="цена___6___12" localSheetId="7">#REF!</definedName>
    <definedName name="цена___6___12" localSheetId="14">#REF!</definedName>
    <definedName name="цена___6___12" localSheetId="13">#REF!</definedName>
    <definedName name="цена___6___12">#REF!</definedName>
    <definedName name="цена___6___2" localSheetId="12">#REF!</definedName>
    <definedName name="цена___6___2" localSheetId="15">#REF!</definedName>
    <definedName name="цена___6___2" localSheetId="7">#REF!</definedName>
    <definedName name="цена___6___2" localSheetId="14">#REF!</definedName>
    <definedName name="цена___6___2" localSheetId="13">#REF!</definedName>
    <definedName name="цена___6___2">#REF!</definedName>
    <definedName name="цена___6___2_1" localSheetId="15">#REF!</definedName>
    <definedName name="цена___6___2_1" localSheetId="7">#REF!</definedName>
    <definedName name="цена___6___2_1" localSheetId="14">#REF!</definedName>
    <definedName name="цена___6___2_1" localSheetId="13">#REF!</definedName>
    <definedName name="цена___6___2_1">#REF!</definedName>
    <definedName name="цена___6___4" localSheetId="12">#REF!</definedName>
    <definedName name="цена___6___4" localSheetId="15">#REF!</definedName>
    <definedName name="цена___6___4" localSheetId="7">#REF!</definedName>
    <definedName name="цена___6___4" localSheetId="14">#REF!</definedName>
    <definedName name="цена___6___4" localSheetId="13">#REF!</definedName>
    <definedName name="цена___6___4">#REF!</definedName>
    <definedName name="цена___6___4_1" localSheetId="15">#REF!</definedName>
    <definedName name="цена___6___4_1" localSheetId="7">#REF!</definedName>
    <definedName name="цена___6___4_1" localSheetId="14">#REF!</definedName>
    <definedName name="цена___6___4_1" localSheetId="13">#REF!</definedName>
    <definedName name="цена___6___4_1">#REF!</definedName>
    <definedName name="цена___6___5">NA()</definedName>
    <definedName name="цена___6___6" localSheetId="12">#REF!</definedName>
    <definedName name="цена___6___6" localSheetId="15">#REF!</definedName>
    <definedName name="цена___6___6" localSheetId="7">#REF!</definedName>
    <definedName name="цена___6___6" localSheetId="14">#REF!</definedName>
    <definedName name="цена___6___6" localSheetId="13">#REF!</definedName>
    <definedName name="цена___6___6">#REF!</definedName>
    <definedName name="цена___6___6_1" localSheetId="15">#REF!</definedName>
    <definedName name="цена___6___6_1" localSheetId="7">#REF!</definedName>
    <definedName name="цена___6___6_1" localSheetId="14">#REF!</definedName>
    <definedName name="цена___6___6_1" localSheetId="13">#REF!</definedName>
    <definedName name="цена___6___6_1">#REF!</definedName>
    <definedName name="цена___6___8" localSheetId="12">#REF!</definedName>
    <definedName name="цена___6___8" localSheetId="15">#REF!</definedName>
    <definedName name="цена___6___8" localSheetId="7">#REF!</definedName>
    <definedName name="цена___6___8" localSheetId="14">#REF!</definedName>
    <definedName name="цена___6___8" localSheetId="13">#REF!</definedName>
    <definedName name="цена___6___8">#REF!</definedName>
    <definedName name="цена___6___8_1" localSheetId="15">#REF!</definedName>
    <definedName name="цена___6___8_1" localSheetId="7">#REF!</definedName>
    <definedName name="цена___6___8_1" localSheetId="14">#REF!</definedName>
    <definedName name="цена___6___8_1" localSheetId="13">#REF!</definedName>
    <definedName name="цена___6___8_1">#REF!</definedName>
    <definedName name="цена___6_1" localSheetId="15">#REF!</definedName>
    <definedName name="цена___6_1" localSheetId="7">#REF!</definedName>
    <definedName name="цена___6_1" localSheetId="14">#REF!</definedName>
    <definedName name="цена___6_1" localSheetId="13">#REF!</definedName>
    <definedName name="цена___6_1">#REF!</definedName>
    <definedName name="цена___6_1_1" localSheetId="15">#REF!</definedName>
    <definedName name="цена___6_1_1" localSheetId="7">#REF!</definedName>
    <definedName name="цена___6_1_1" localSheetId="14">#REF!</definedName>
    <definedName name="цена___6_1_1" localSheetId="13">#REF!</definedName>
    <definedName name="цена___6_1_1">#REF!</definedName>
    <definedName name="цена___6_1_1_1" localSheetId="15">#REF!</definedName>
    <definedName name="цена___6_1_1_1" localSheetId="7">#REF!</definedName>
    <definedName name="цена___6_1_1_1" localSheetId="14">#REF!</definedName>
    <definedName name="цена___6_1_1_1" localSheetId="13">#REF!</definedName>
    <definedName name="цена___6_1_1_1">#REF!</definedName>
    <definedName name="цена___6_3" localSheetId="15">#REF!</definedName>
    <definedName name="цена___6_3" localSheetId="7">#REF!</definedName>
    <definedName name="цена___6_3" localSheetId="14">#REF!</definedName>
    <definedName name="цена___6_3" localSheetId="13">#REF!</definedName>
    <definedName name="цена___6_3">#REF!</definedName>
    <definedName name="цена___6_3_1" localSheetId="15">#REF!</definedName>
    <definedName name="цена___6_3_1" localSheetId="7">#REF!</definedName>
    <definedName name="цена___6_3_1" localSheetId="14">#REF!</definedName>
    <definedName name="цена___6_3_1" localSheetId="13">#REF!</definedName>
    <definedName name="цена___6_3_1">#REF!</definedName>
    <definedName name="цена___6_5">NA()</definedName>
    <definedName name="цена___7" localSheetId="12">#REF!</definedName>
    <definedName name="цена___7" localSheetId="15">#REF!</definedName>
    <definedName name="цена___7" localSheetId="7">#REF!</definedName>
    <definedName name="цена___7" localSheetId="14">#REF!</definedName>
    <definedName name="цена___7" localSheetId="13">#REF!</definedName>
    <definedName name="цена___7">#REF!</definedName>
    <definedName name="цена___7___0" localSheetId="12">#REF!</definedName>
    <definedName name="цена___7___0" localSheetId="15">#REF!</definedName>
    <definedName name="цена___7___0" localSheetId="7">#REF!</definedName>
    <definedName name="цена___7___0" localSheetId="14">#REF!</definedName>
    <definedName name="цена___7___0" localSheetId="13">#REF!</definedName>
    <definedName name="цена___7___0">#REF!</definedName>
    <definedName name="цена___7___10" localSheetId="12">#REF!</definedName>
    <definedName name="цена___7___10" localSheetId="15">#REF!</definedName>
    <definedName name="цена___7___10" localSheetId="7">#REF!</definedName>
    <definedName name="цена___7___10" localSheetId="14">#REF!</definedName>
    <definedName name="цена___7___10" localSheetId="13">#REF!</definedName>
    <definedName name="цена___7___10">#REF!</definedName>
    <definedName name="цена___7___2" localSheetId="12">#REF!</definedName>
    <definedName name="цена___7___2" localSheetId="15">#REF!</definedName>
    <definedName name="цена___7___2" localSheetId="7">#REF!</definedName>
    <definedName name="цена___7___2" localSheetId="14">#REF!</definedName>
    <definedName name="цена___7___2" localSheetId="13">#REF!</definedName>
    <definedName name="цена___7___2">#REF!</definedName>
    <definedName name="цена___7___4" localSheetId="12">#REF!</definedName>
    <definedName name="цена___7___4" localSheetId="15">#REF!</definedName>
    <definedName name="цена___7___4" localSheetId="7">#REF!</definedName>
    <definedName name="цена___7___4" localSheetId="14">#REF!</definedName>
    <definedName name="цена___7___4" localSheetId="13">#REF!</definedName>
    <definedName name="цена___7___4">#REF!</definedName>
    <definedName name="цена___7___6" localSheetId="12">#REF!</definedName>
    <definedName name="цена___7___6" localSheetId="15">#REF!</definedName>
    <definedName name="цена___7___6" localSheetId="7">#REF!</definedName>
    <definedName name="цена___7___6" localSheetId="14">#REF!</definedName>
    <definedName name="цена___7___6" localSheetId="13">#REF!</definedName>
    <definedName name="цена___7___6">#REF!</definedName>
    <definedName name="цена___7___8" localSheetId="12">#REF!</definedName>
    <definedName name="цена___7___8" localSheetId="15">#REF!</definedName>
    <definedName name="цена___7___8" localSheetId="7">#REF!</definedName>
    <definedName name="цена___7___8" localSheetId="14">#REF!</definedName>
    <definedName name="цена___7___8" localSheetId="13">#REF!</definedName>
    <definedName name="цена___7___8">#REF!</definedName>
    <definedName name="цена___7_1" localSheetId="15">#REF!</definedName>
    <definedName name="цена___7_1" localSheetId="7">#REF!</definedName>
    <definedName name="цена___7_1" localSheetId="14">#REF!</definedName>
    <definedName name="цена___7_1" localSheetId="13">#REF!</definedName>
    <definedName name="цена___7_1">#REF!</definedName>
    <definedName name="цена___8" localSheetId="12">#REF!</definedName>
    <definedName name="цена___8" localSheetId="15">#REF!</definedName>
    <definedName name="цена___8" localSheetId="7">#REF!</definedName>
    <definedName name="цена___8" localSheetId="14">#REF!</definedName>
    <definedName name="цена___8" localSheetId="13">#REF!</definedName>
    <definedName name="цена___8">#REF!</definedName>
    <definedName name="цена___8___0" localSheetId="12">#REF!</definedName>
    <definedName name="цена___8___0" localSheetId="15">#REF!</definedName>
    <definedName name="цена___8___0" localSheetId="7">#REF!</definedName>
    <definedName name="цена___8___0" localSheetId="14">#REF!</definedName>
    <definedName name="цена___8___0" localSheetId="13">#REF!</definedName>
    <definedName name="цена___8___0">#REF!</definedName>
    <definedName name="цена___8___0___0" localSheetId="12">#REF!</definedName>
    <definedName name="цена___8___0___0" localSheetId="15">#REF!</definedName>
    <definedName name="цена___8___0___0" localSheetId="7">#REF!</definedName>
    <definedName name="цена___8___0___0" localSheetId="14">#REF!</definedName>
    <definedName name="цена___8___0___0" localSheetId="13">#REF!</definedName>
    <definedName name="цена___8___0___0">#REF!</definedName>
    <definedName name="цена___8___0___0___0" localSheetId="12">#REF!</definedName>
    <definedName name="цена___8___0___0___0" localSheetId="15">#REF!</definedName>
    <definedName name="цена___8___0___0___0" localSheetId="7">#REF!</definedName>
    <definedName name="цена___8___0___0___0" localSheetId="14">#REF!</definedName>
    <definedName name="цена___8___0___0___0" localSheetId="13">#REF!</definedName>
    <definedName name="цена___8___0___0___0">#REF!</definedName>
    <definedName name="цена___8___0___0___0___0" localSheetId="15">#REF!</definedName>
    <definedName name="цена___8___0___0___0___0" localSheetId="7">#REF!</definedName>
    <definedName name="цена___8___0___0___0___0" localSheetId="14">#REF!</definedName>
    <definedName name="цена___8___0___0___0___0" localSheetId="13">#REF!</definedName>
    <definedName name="цена___8___0___0___0___0">#REF!</definedName>
    <definedName name="цена___8___0___0___0___0_1" localSheetId="15">#REF!</definedName>
    <definedName name="цена___8___0___0___0___0_1" localSheetId="7">#REF!</definedName>
    <definedName name="цена___8___0___0___0___0_1" localSheetId="14">#REF!</definedName>
    <definedName name="цена___8___0___0___0___0_1" localSheetId="13">#REF!</definedName>
    <definedName name="цена___8___0___0___0___0_1">#REF!</definedName>
    <definedName name="цена___8___0___0___0_1" localSheetId="15">#REF!</definedName>
    <definedName name="цена___8___0___0___0_1" localSheetId="7">#REF!</definedName>
    <definedName name="цена___8___0___0___0_1" localSheetId="14">#REF!</definedName>
    <definedName name="цена___8___0___0___0_1" localSheetId="13">#REF!</definedName>
    <definedName name="цена___8___0___0___0_1">#REF!</definedName>
    <definedName name="цена___8___0___0_1" localSheetId="15">#REF!</definedName>
    <definedName name="цена___8___0___0_1" localSheetId="7">#REF!</definedName>
    <definedName name="цена___8___0___0_1" localSheetId="14">#REF!</definedName>
    <definedName name="цена___8___0___0_1" localSheetId="13">#REF!</definedName>
    <definedName name="цена___8___0___0_1">#REF!</definedName>
    <definedName name="цена___8___0___1" localSheetId="15">#REF!</definedName>
    <definedName name="цена___8___0___1" localSheetId="7">#REF!</definedName>
    <definedName name="цена___8___0___1" localSheetId="14">#REF!</definedName>
    <definedName name="цена___8___0___1" localSheetId="13">#REF!</definedName>
    <definedName name="цена___8___0___1">#REF!</definedName>
    <definedName name="цена___8___0___1_1" localSheetId="15">#REF!</definedName>
    <definedName name="цена___8___0___1_1" localSheetId="7">#REF!</definedName>
    <definedName name="цена___8___0___1_1" localSheetId="14">#REF!</definedName>
    <definedName name="цена___8___0___1_1" localSheetId="13">#REF!</definedName>
    <definedName name="цена___8___0___1_1">#REF!</definedName>
    <definedName name="цена___8___0___5" localSheetId="15">#REF!</definedName>
    <definedName name="цена___8___0___5" localSheetId="7">#REF!</definedName>
    <definedName name="цена___8___0___5" localSheetId="14">#REF!</definedName>
    <definedName name="цена___8___0___5" localSheetId="13">#REF!</definedName>
    <definedName name="цена___8___0___5">#REF!</definedName>
    <definedName name="цена___8___0___5_1" localSheetId="15">#REF!</definedName>
    <definedName name="цена___8___0___5_1" localSheetId="7">#REF!</definedName>
    <definedName name="цена___8___0___5_1" localSheetId="14">#REF!</definedName>
    <definedName name="цена___8___0___5_1" localSheetId="13">#REF!</definedName>
    <definedName name="цена___8___0___5_1">#REF!</definedName>
    <definedName name="цена___8___0_1" localSheetId="15">#REF!</definedName>
    <definedName name="цена___8___0_1" localSheetId="7">#REF!</definedName>
    <definedName name="цена___8___0_1" localSheetId="14">#REF!</definedName>
    <definedName name="цена___8___0_1" localSheetId="13">#REF!</definedName>
    <definedName name="цена___8___0_1">#REF!</definedName>
    <definedName name="цена___8___0_1_1" localSheetId="15">#REF!</definedName>
    <definedName name="цена___8___0_1_1" localSheetId="7">#REF!</definedName>
    <definedName name="цена___8___0_1_1" localSheetId="14">#REF!</definedName>
    <definedName name="цена___8___0_1_1" localSheetId="13">#REF!</definedName>
    <definedName name="цена___8___0_1_1">#REF!</definedName>
    <definedName name="цена___8___0_1_1_1" localSheetId="15">#REF!</definedName>
    <definedName name="цена___8___0_1_1_1" localSheetId="7">#REF!</definedName>
    <definedName name="цена___8___0_1_1_1" localSheetId="14">#REF!</definedName>
    <definedName name="цена___8___0_1_1_1" localSheetId="13">#REF!</definedName>
    <definedName name="цена___8___0_1_1_1">#REF!</definedName>
    <definedName name="цена___8___0_3" localSheetId="15">#REF!</definedName>
    <definedName name="цена___8___0_3" localSheetId="7">#REF!</definedName>
    <definedName name="цена___8___0_3" localSheetId="14">#REF!</definedName>
    <definedName name="цена___8___0_3" localSheetId="13">#REF!</definedName>
    <definedName name="цена___8___0_3">#REF!</definedName>
    <definedName name="цена___8___0_3_1" localSheetId="15">#REF!</definedName>
    <definedName name="цена___8___0_3_1" localSheetId="7">#REF!</definedName>
    <definedName name="цена___8___0_3_1" localSheetId="14">#REF!</definedName>
    <definedName name="цена___8___0_3_1" localSheetId="13">#REF!</definedName>
    <definedName name="цена___8___0_3_1">#REF!</definedName>
    <definedName name="цена___8___0_5" localSheetId="15">#REF!</definedName>
    <definedName name="цена___8___0_5" localSheetId="7">#REF!</definedName>
    <definedName name="цена___8___0_5" localSheetId="14">#REF!</definedName>
    <definedName name="цена___8___0_5" localSheetId="13">#REF!</definedName>
    <definedName name="цена___8___0_5">#REF!</definedName>
    <definedName name="цена___8___0_5_1" localSheetId="15">#REF!</definedName>
    <definedName name="цена___8___0_5_1" localSheetId="7">#REF!</definedName>
    <definedName name="цена___8___0_5_1" localSheetId="14">#REF!</definedName>
    <definedName name="цена___8___0_5_1" localSheetId="13">#REF!</definedName>
    <definedName name="цена___8___0_5_1">#REF!</definedName>
    <definedName name="цена___8___1" localSheetId="12">#REF!</definedName>
    <definedName name="цена___8___1" localSheetId="15">#REF!</definedName>
    <definedName name="цена___8___1" localSheetId="7">#REF!</definedName>
    <definedName name="цена___8___1" localSheetId="14">#REF!</definedName>
    <definedName name="цена___8___1" localSheetId="13">#REF!</definedName>
    <definedName name="цена___8___1">#REF!</definedName>
    <definedName name="цена___8___10" localSheetId="12">#REF!</definedName>
    <definedName name="цена___8___10" localSheetId="15">#REF!</definedName>
    <definedName name="цена___8___10" localSheetId="7">#REF!</definedName>
    <definedName name="цена___8___10" localSheetId="14">#REF!</definedName>
    <definedName name="цена___8___10" localSheetId="13">#REF!</definedName>
    <definedName name="цена___8___10">#REF!</definedName>
    <definedName name="цена___8___10_1" localSheetId="15">#REF!</definedName>
    <definedName name="цена___8___10_1" localSheetId="7">#REF!</definedName>
    <definedName name="цена___8___10_1" localSheetId="14">#REF!</definedName>
    <definedName name="цена___8___10_1" localSheetId="13">#REF!</definedName>
    <definedName name="цена___8___10_1">#REF!</definedName>
    <definedName name="цена___8___12" localSheetId="12">#REF!</definedName>
    <definedName name="цена___8___12" localSheetId="15">#REF!</definedName>
    <definedName name="цена___8___12" localSheetId="7">#REF!</definedName>
    <definedName name="цена___8___12" localSheetId="14">#REF!</definedName>
    <definedName name="цена___8___12" localSheetId="13">#REF!</definedName>
    <definedName name="цена___8___12">#REF!</definedName>
    <definedName name="цена___8___2" localSheetId="12">#REF!</definedName>
    <definedName name="цена___8___2" localSheetId="15">#REF!</definedName>
    <definedName name="цена___8___2" localSheetId="7">#REF!</definedName>
    <definedName name="цена___8___2" localSheetId="14">#REF!</definedName>
    <definedName name="цена___8___2" localSheetId="13">#REF!</definedName>
    <definedName name="цена___8___2">#REF!</definedName>
    <definedName name="цена___8___2_1" localSheetId="15">#REF!</definedName>
    <definedName name="цена___8___2_1" localSheetId="7">#REF!</definedName>
    <definedName name="цена___8___2_1" localSheetId="14">#REF!</definedName>
    <definedName name="цена___8___2_1" localSheetId="13">#REF!</definedName>
    <definedName name="цена___8___2_1">#REF!</definedName>
    <definedName name="цена___8___4" localSheetId="12">#REF!</definedName>
    <definedName name="цена___8___4" localSheetId="15">#REF!</definedName>
    <definedName name="цена___8___4" localSheetId="7">#REF!</definedName>
    <definedName name="цена___8___4" localSheetId="14">#REF!</definedName>
    <definedName name="цена___8___4" localSheetId="13">#REF!</definedName>
    <definedName name="цена___8___4">#REF!</definedName>
    <definedName name="цена___8___4_1" localSheetId="15">#REF!</definedName>
    <definedName name="цена___8___4_1" localSheetId="7">#REF!</definedName>
    <definedName name="цена___8___4_1" localSheetId="14">#REF!</definedName>
    <definedName name="цена___8___4_1" localSheetId="13">#REF!</definedName>
    <definedName name="цена___8___4_1">#REF!</definedName>
    <definedName name="цена___8___5" localSheetId="15">#REF!</definedName>
    <definedName name="цена___8___5" localSheetId="7">#REF!</definedName>
    <definedName name="цена___8___5" localSheetId="14">#REF!</definedName>
    <definedName name="цена___8___5" localSheetId="13">#REF!</definedName>
    <definedName name="цена___8___5">#REF!</definedName>
    <definedName name="цена___8___5_1" localSheetId="15">#REF!</definedName>
    <definedName name="цена___8___5_1" localSheetId="7">#REF!</definedName>
    <definedName name="цена___8___5_1" localSheetId="14">#REF!</definedName>
    <definedName name="цена___8___5_1" localSheetId="13">#REF!</definedName>
    <definedName name="цена___8___5_1">#REF!</definedName>
    <definedName name="цена___8___6" localSheetId="12">#REF!</definedName>
    <definedName name="цена___8___6" localSheetId="15">#REF!</definedName>
    <definedName name="цена___8___6" localSheetId="7">#REF!</definedName>
    <definedName name="цена___8___6" localSheetId="14">#REF!</definedName>
    <definedName name="цена___8___6" localSheetId="13">#REF!</definedName>
    <definedName name="цена___8___6">#REF!</definedName>
    <definedName name="цена___8___6_1" localSheetId="15">#REF!</definedName>
    <definedName name="цена___8___6_1" localSheetId="7">#REF!</definedName>
    <definedName name="цена___8___6_1" localSheetId="14">#REF!</definedName>
    <definedName name="цена___8___6_1" localSheetId="13">#REF!</definedName>
    <definedName name="цена___8___6_1">#REF!</definedName>
    <definedName name="цена___8___8" localSheetId="12">#REF!</definedName>
    <definedName name="цена___8___8" localSheetId="15">#REF!</definedName>
    <definedName name="цена___8___8" localSheetId="7">#REF!</definedName>
    <definedName name="цена___8___8" localSheetId="14">#REF!</definedName>
    <definedName name="цена___8___8" localSheetId="13">#REF!</definedName>
    <definedName name="цена___8___8">#REF!</definedName>
    <definedName name="цена___8___8_1" localSheetId="15">#REF!</definedName>
    <definedName name="цена___8___8_1" localSheetId="7">#REF!</definedName>
    <definedName name="цена___8___8_1" localSheetId="14">#REF!</definedName>
    <definedName name="цена___8___8_1" localSheetId="13">#REF!</definedName>
    <definedName name="цена___8___8_1">#REF!</definedName>
    <definedName name="цена___8_1" localSheetId="15">#REF!</definedName>
    <definedName name="цена___8_1" localSheetId="7">#REF!</definedName>
    <definedName name="цена___8_1" localSheetId="14">#REF!</definedName>
    <definedName name="цена___8_1" localSheetId="13">#REF!</definedName>
    <definedName name="цена___8_1">#REF!</definedName>
    <definedName name="цена___8_1_1" localSheetId="15">#REF!</definedName>
    <definedName name="цена___8_1_1" localSheetId="7">#REF!</definedName>
    <definedName name="цена___8_1_1" localSheetId="14">#REF!</definedName>
    <definedName name="цена___8_1_1" localSheetId="13">#REF!</definedName>
    <definedName name="цена___8_1_1">#REF!</definedName>
    <definedName name="цена___8_1_1_1" localSheetId="15">#REF!</definedName>
    <definedName name="цена___8_1_1_1" localSheetId="7">#REF!</definedName>
    <definedName name="цена___8_1_1_1" localSheetId="14">#REF!</definedName>
    <definedName name="цена___8_1_1_1" localSheetId="13">#REF!</definedName>
    <definedName name="цена___8_1_1_1">#REF!</definedName>
    <definedName name="цена___8_3" localSheetId="15">#REF!</definedName>
    <definedName name="цена___8_3" localSheetId="7">#REF!</definedName>
    <definedName name="цена___8_3" localSheetId="14">#REF!</definedName>
    <definedName name="цена___8_3" localSheetId="13">#REF!</definedName>
    <definedName name="цена___8_3">#REF!</definedName>
    <definedName name="цена___8_3_1" localSheetId="15">#REF!</definedName>
    <definedName name="цена___8_3_1" localSheetId="7">#REF!</definedName>
    <definedName name="цена___8_3_1" localSheetId="14">#REF!</definedName>
    <definedName name="цена___8_3_1" localSheetId="13">#REF!</definedName>
    <definedName name="цена___8_3_1">#REF!</definedName>
    <definedName name="цена___8_5" localSheetId="15">#REF!</definedName>
    <definedName name="цена___8_5" localSheetId="7">#REF!</definedName>
    <definedName name="цена___8_5" localSheetId="14">#REF!</definedName>
    <definedName name="цена___8_5" localSheetId="13">#REF!</definedName>
    <definedName name="цена___8_5">#REF!</definedName>
    <definedName name="цена___8_5_1" localSheetId="15">#REF!</definedName>
    <definedName name="цена___8_5_1" localSheetId="7">#REF!</definedName>
    <definedName name="цена___8_5_1" localSheetId="14">#REF!</definedName>
    <definedName name="цена___8_5_1" localSheetId="13">#REF!</definedName>
    <definedName name="цена___8_5_1">#REF!</definedName>
    <definedName name="цена___9" localSheetId="12">#REF!</definedName>
    <definedName name="цена___9" localSheetId="15">#REF!</definedName>
    <definedName name="цена___9" localSheetId="7">#REF!</definedName>
    <definedName name="цена___9" localSheetId="14">#REF!</definedName>
    <definedName name="цена___9" localSheetId="13">#REF!</definedName>
    <definedName name="цена___9">#REF!</definedName>
    <definedName name="цена___9___0" localSheetId="12">#REF!</definedName>
    <definedName name="цена___9___0" localSheetId="15">#REF!</definedName>
    <definedName name="цена___9___0" localSheetId="7">#REF!</definedName>
    <definedName name="цена___9___0" localSheetId="14">#REF!</definedName>
    <definedName name="цена___9___0" localSheetId="13">#REF!</definedName>
    <definedName name="цена___9___0">#REF!</definedName>
    <definedName name="цена___9___0___0" localSheetId="12">#REF!</definedName>
    <definedName name="цена___9___0___0" localSheetId="15">#REF!</definedName>
    <definedName name="цена___9___0___0" localSheetId="7">#REF!</definedName>
    <definedName name="цена___9___0___0" localSheetId="14">#REF!</definedName>
    <definedName name="цена___9___0___0" localSheetId="13">#REF!</definedName>
    <definedName name="цена___9___0___0">#REF!</definedName>
    <definedName name="цена___9___0___0___0" localSheetId="12">#REF!</definedName>
    <definedName name="цена___9___0___0___0" localSheetId="15">#REF!</definedName>
    <definedName name="цена___9___0___0___0" localSheetId="7">#REF!</definedName>
    <definedName name="цена___9___0___0___0" localSheetId="14">#REF!</definedName>
    <definedName name="цена___9___0___0___0" localSheetId="13">#REF!</definedName>
    <definedName name="цена___9___0___0___0">#REF!</definedName>
    <definedName name="цена___9___0___0___0___0" localSheetId="15">#REF!</definedName>
    <definedName name="цена___9___0___0___0___0" localSheetId="7">#REF!</definedName>
    <definedName name="цена___9___0___0___0___0" localSheetId="14">#REF!</definedName>
    <definedName name="цена___9___0___0___0___0" localSheetId="13">#REF!</definedName>
    <definedName name="цена___9___0___0___0___0">#REF!</definedName>
    <definedName name="цена___9___0___0___0___0_1" localSheetId="15">#REF!</definedName>
    <definedName name="цена___9___0___0___0___0_1" localSheetId="7">#REF!</definedName>
    <definedName name="цена___9___0___0___0___0_1" localSheetId="14">#REF!</definedName>
    <definedName name="цена___9___0___0___0___0_1" localSheetId="13">#REF!</definedName>
    <definedName name="цена___9___0___0___0___0_1">#REF!</definedName>
    <definedName name="цена___9___0___0___0_1" localSheetId="15">#REF!</definedName>
    <definedName name="цена___9___0___0___0_1" localSheetId="7">#REF!</definedName>
    <definedName name="цена___9___0___0___0_1" localSheetId="14">#REF!</definedName>
    <definedName name="цена___9___0___0___0_1" localSheetId="13">#REF!</definedName>
    <definedName name="цена___9___0___0___0_1">#REF!</definedName>
    <definedName name="цена___9___0___0_1" localSheetId="15">#REF!</definedName>
    <definedName name="цена___9___0___0_1" localSheetId="7">#REF!</definedName>
    <definedName name="цена___9___0___0_1" localSheetId="14">#REF!</definedName>
    <definedName name="цена___9___0___0_1" localSheetId="13">#REF!</definedName>
    <definedName name="цена___9___0___0_1">#REF!</definedName>
    <definedName name="цена___9___0___5" localSheetId="15">#REF!</definedName>
    <definedName name="цена___9___0___5" localSheetId="7">#REF!</definedName>
    <definedName name="цена___9___0___5" localSheetId="14">#REF!</definedName>
    <definedName name="цена___9___0___5" localSheetId="13">#REF!</definedName>
    <definedName name="цена___9___0___5">#REF!</definedName>
    <definedName name="цена___9___0___5_1" localSheetId="15">#REF!</definedName>
    <definedName name="цена___9___0___5_1" localSheetId="7">#REF!</definedName>
    <definedName name="цена___9___0___5_1" localSheetId="14">#REF!</definedName>
    <definedName name="цена___9___0___5_1" localSheetId="13">#REF!</definedName>
    <definedName name="цена___9___0___5_1">#REF!</definedName>
    <definedName name="цена___9___0_1" localSheetId="15">#REF!</definedName>
    <definedName name="цена___9___0_1" localSheetId="7">#REF!</definedName>
    <definedName name="цена___9___0_1" localSheetId="14">#REF!</definedName>
    <definedName name="цена___9___0_1" localSheetId="13">#REF!</definedName>
    <definedName name="цена___9___0_1">#REF!</definedName>
    <definedName name="цена___9___0_5" localSheetId="15">#REF!</definedName>
    <definedName name="цена___9___0_5" localSheetId="7">#REF!</definedName>
    <definedName name="цена___9___0_5" localSheetId="14">#REF!</definedName>
    <definedName name="цена___9___0_5" localSheetId="13">#REF!</definedName>
    <definedName name="цена___9___0_5">#REF!</definedName>
    <definedName name="цена___9___0_5_1" localSheetId="15">#REF!</definedName>
    <definedName name="цена___9___0_5_1" localSheetId="7">#REF!</definedName>
    <definedName name="цена___9___0_5_1" localSheetId="14">#REF!</definedName>
    <definedName name="цена___9___0_5_1" localSheetId="13">#REF!</definedName>
    <definedName name="цена___9___0_5_1">#REF!</definedName>
    <definedName name="цена___9___10" localSheetId="12">#REF!</definedName>
    <definedName name="цена___9___10" localSheetId="15">#REF!</definedName>
    <definedName name="цена___9___10" localSheetId="7">#REF!</definedName>
    <definedName name="цена___9___10" localSheetId="14">#REF!</definedName>
    <definedName name="цена___9___10" localSheetId="13">#REF!</definedName>
    <definedName name="цена___9___10">#REF!</definedName>
    <definedName name="цена___9___2" localSheetId="12">#REF!</definedName>
    <definedName name="цена___9___2" localSheetId="15">#REF!</definedName>
    <definedName name="цена___9___2" localSheetId="7">#REF!</definedName>
    <definedName name="цена___9___2" localSheetId="14">#REF!</definedName>
    <definedName name="цена___9___2" localSheetId="13">#REF!</definedName>
    <definedName name="цена___9___2">#REF!</definedName>
    <definedName name="цена___9___4" localSheetId="12">#REF!</definedName>
    <definedName name="цена___9___4" localSheetId="15">#REF!</definedName>
    <definedName name="цена___9___4" localSheetId="7">#REF!</definedName>
    <definedName name="цена___9___4" localSheetId="14">#REF!</definedName>
    <definedName name="цена___9___4" localSheetId="13">#REF!</definedName>
    <definedName name="цена___9___4">#REF!</definedName>
    <definedName name="цена___9___5" localSheetId="15">#REF!</definedName>
    <definedName name="цена___9___5" localSheetId="7">#REF!</definedName>
    <definedName name="цена___9___5" localSheetId="14">#REF!</definedName>
    <definedName name="цена___9___5" localSheetId="13">#REF!</definedName>
    <definedName name="цена___9___5">#REF!</definedName>
    <definedName name="цена___9___5_1" localSheetId="15">#REF!</definedName>
    <definedName name="цена___9___5_1" localSheetId="7">#REF!</definedName>
    <definedName name="цена___9___5_1" localSheetId="14">#REF!</definedName>
    <definedName name="цена___9___5_1" localSheetId="13">#REF!</definedName>
    <definedName name="цена___9___5_1">#REF!</definedName>
    <definedName name="цена___9___6" localSheetId="12">#REF!</definedName>
    <definedName name="цена___9___6" localSheetId="15">#REF!</definedName>
    <definedName name="цена___9___6" localSheetId="7">#REF!</definedName>
    <definedName name="цена___9___6" localSheetId="14">#REF!</definedName>
    <definedName name="цена___9___6" localSheetId="13">#REF!</definedName>
    <definedName name="цена___9___6">#REF!</definedName>
    <definedName name="цена___9___8" localSheetId="12">#REF!</definedName>
    <definedName name="цена___9___8" localSheetId="15">#REF!</definedName>
    <definedName name="цена___9___8" localSheetId="7">#REF!</definedName>
    <definedName name="цена___9___8" localSheetId="14">#REF!</definedName>
    <definedName name="цена___9___8" localSheetId="13">#REF!</definedName>
    <definedName name="цена___9___8">#REF!</definedName>
    <definedName name="цена___9_1" localSheetId="15">#REF!</definedName>
    <definedName name="цена___9_1" localSheetId="7">#REF!</definedName>
    <definedName name="цена___9_1" localSheetId="14">#REF!</definedName>
    <definedName name="цена___9_1" localSheetId="13">#REF!</definedName>
    <definedName name="цена___9_1">#REF!</definedName>
    <definedName name="цена___9_1_1" localSheetId="15">#REF!</definedName>
    <definedName name="цена___9_1_1" localSheetId="7">#REF!</definedName>
    <definedName name="цена___9_1_1" localSheetId="14">#REF!</definedName>
    <definedName name="цена___9_1_1" localSheetId="13">#REF!</definedName>
    <definedName name="цена___9_1_1">#REF!</definedName>
    <definedName name="цена___9_1_1_1" localSheetId="15">#REF!</definedName>
    <definedName name="цена___9_1_1_1" localSheetId="7">#REF!</definedName>
    <definedName name="цена___9_1_1_1" localSheetId="14">#REF!</definedName>
    <definedName name="цена___9_1_1_1" localSheetId="13">#REF!</definedName>
    <definedName name="цена___9_1_1_1">#REF!</definedName>
    <definedName name="цена___9_3" localSheetId="15">#REF!</definedName>
    <definedName name="цена___9_3" localSheetId="7">#REF!</definedName>
    <definedName name="цена___9_3" localSheetId="14">#REF!</definedName>
    <definedName name="цена___9_3" localSheetId="13">#REF!</definedName>
    <definedName name="цена___9_3">#REF!</definedName>
    <definedName name="цена___9_3_1" localSheetId="15">#REF!</definedName>
    <definedName name="цена___9_3_1" localSheetId="7">#REF!</definedName>
    <definedName name="цена___9_3_1" localSheetId="14">#REF!</definedName>
    <definedName name="цена___9_3_1" localSheetId="13">#REF!</definedName>
    <definedName name="цена___9_3_1">#REF!</definedName>
    <definedName name="цена___9_5" localSheetId="15">#REF!</definedName>
    <definedName name="цена___9_5" localSheetId="7">#REF!</definedName>
    <definedName name="цена___9_5" localSheetId="14">#REF!</definedName>
    <definedName name="цена___9_5" localSheetId="13">#REF!</definedName>
    <definedName name="цена___9_5">#REF!</definedName>
    <definedName name="цена___9_5_1" localSheetId="15">#REF!</definedName>
    <definedName name="цена___9_5_1" localSheetId="7">#REF!</definedName>
    <definedName name="цена___9_5_1" localSheetId="14">#REF!</definedName>
    <definedName name="цена___9_5_1" localSheetId="13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15">#REF!</definedName>
    <definedName name="Цена1" localSheetId="7">#REF!</definedName>
    <definedName name="Цена1" localSheetId="14">#REF!</definedName>
    <definedName name="Цена1" localSheetId="13">#REF!</definedName>
    <definedName name="Цена1">#REF!</definedName>
    <definedName name="ЦенаМашБур" localSheetId="15">[42]СмМашБур!#REF!</definedName>
    <definedName name="ЦенаМашБур" localSheetId="7">[42]СмМашБур!#REF!</definedName>
    <definedName name="ЦенаМашБур" localSheetId="14">[42]СмМашБур!#REF!</definedName>
    <definedName name="ЦенаМашБур" localSheetId="13">[42]СмМашБур!#REF!</definedName>
    <definedName name="ЦенаМашБур">[42]СмМашБур!#REF!</definedName>
    <definedName name="ЦенаОбслед">[42]ОбмОбслЗемОд!$F$62</definedName>
    <definedName name="ЦенаРучБур" localSheetId="15">[42]СмРучБур!#REF!</definedName>
    <definedName name="ЦенаРучБур" localSheetId="7">[42]СмРучБур!#REF!</definedName>
    <definedName name="ЦенаРучБур" localSheetId="14">[42]СмРучБур!#REF!</definedName>
    <definedName name="ЦенаРучБур" localSheetId="13">[42]СмРучБур!#REF!</definedName>
    <definedName name="ЦенаРучБур">[42]СмРучБур!#REF!</definedName>
    <definedName name="ЦенаШурфов" localSheetId="15">#REF!</definedName>
    <definedName name="ЦенаШурфов" localSheetId="7">#REF!</definedName>
    <definedName name="ЦенаШурфов" localSheetId="14">#REF!</definedName>
    <definedName name="ЦенаШурфов" localSheetId="13">#REF!</definedName>
    <definedName name="ЦенаШурфов">#REF!</definedName>
    <definedName name="цуе" localSheetId="12" hidden="1">{#N/A,#N/A,TRUE,"Смета на пасс. обор. №1"}</definedName>
    <definedName name="цуе" localSheetId="15" hidden="1">{#N/A,#N/A,TRUE,"Смета на пасс. обор. №1"}</definedName>
    <definedName name="цуе" localSheetId="7" hidden="1">{#N/A,#N/A,TRUE,"Смета на пасс. обор. №1"}</definedName>
    <definedName name="цуе" localSheetId="14" hidden="1">{#N/A,#N/A,TRUE,"Смета на пасс. обор. №1"}</definedName>
    <definedName name="цуе" localSheetId="0" hidden="1">{#N/A,#N/A,TRUE,"Смета на пасс. обор. №1"}</definedName>
    <definedName name="цуе" localSheetId="13" hidden="1">{#N/A,#N/A,TRUE,"Смета на пасс. обор. №1"}</definedName>
    <definedName name="цуе" hidden="1">{#N/A,#N/A,TRUE,"Смета на пасс. обор. №1"}</definedName>
    <definedName name="цук" localSheetId="12">#REF!</definedName>
    <definedName name="цук" localSheetId="15">#REF!</definedName>
    <definedName name="цук" localSheetId="7">#REF!</definedName>
    <definedName name="цук" localSheetId="14">#REF!</definedName>
    <definedName name="цук" localSheetId="13">#REF!</definedName>
    <definedName name="цук">#REF!</definedName>
    <definedName name="ццц" localSheetId="15">#REF!</definedName>
    <definedName name="ццц" localSheetId="7">#REF!</definedName>
    <definedName name="ццц" localSheetId="14">#REF!</definedName>
    <definedName name="ццц" localSheetId="13">#REF!</definedName>
    <definedName name="ццц">#REF!</definedName>
    <definedName name="цы" localSheetId="15">#REF!</definedName>
    <definedName name="цы" localSheetId="7">#REF!</definedName>
    <definedName name="цы" localSheetId="14">#REF!</definedName>
    <definedName name="цы" localSheetId="13">#REF!</definedName>
    <definedName name="цы">#REF!</definedName>
    <definedName name="цы_1" localSheetId="15">#REF!</definedName>
    <definedName name="цы_1" localSheetId="7">#REF!</definedName>
    <definedName name="цы_1" localSheetId="14">#REF!</definedName>
    <definedName name="цы_1" localSheetId="13">#REF!</definedName>
    <definedName name="цы_1">#REF!</definedName>
    <definedName name="ч" localSheetId="12" hidden="1">{#N/A,#N/A,TRUE,"Смета на пасс. обор. №1"}</definedName>
    <definedName name="ч" localSheetId="15" hidden="1">{#N/A,#N/A,TRUE,"Смета на пасс. обор. №1"}</definedName>
    <definedName name="ч" localSheetId="7" hidden="1">{#N/A,#N/A,TRUE,"Смета на пасс. обор. №1"}</definedName>
    <definedName name="ч" localSheetId="14" hidden="1">{#N/A,#N/A,TRUE,"Смета на пасс. обор. №1"}</definedName>
    <definedName name="ч" localSheetId="0" hidden="1">{#N/A,#N/A,TRUE,"Смета на пасс. обор. №1"}</definedName>
    <definedName name="ч" localSheetId="13" hidden="1">{#N/A,#N/A,TRUE,"Смета на пасс. обор. №1"}</definedName>
    <definedName name="ч" hidden="1">{#N/A,#N/A,TRUE,"Смета на пасс. обор. №1"}</definedName>
    <definedName name="ч_1" localSheetId="12" hidden="1">{#N/A,#N/A,TRUE,"Смета на пасс. обор. №1"}</definedName>
    <definedName name="ч_1" localSheetId="15" hidden="1">{#N/A,#N/A,TRUE,"Смета на пасс. обор. №1"}</definedName>
    <definedName name="ч_1" localSheetId="7" hidden="1">{#N/A,#N/A,TRUE,"Смета на пасс. обор. №1"}</definedName>
    <definedName name="ч_1" localSheetId="14" hidden="1">{#N/A,#N/A,TRUE,"Смета на пасс. обор. №1"}</definedName>
    <definedName name="ч_1" localSheetId="0" hidden="1">{#N/A,#N/A,TRUE,"Смета на пасс. обор. №1"}</definedName>
    <definedName name="ч_1" localSheetId="13" hidden="1">{#N/A,#N/A,TRUE,"Смета на пасс. обор. №1"}</definedName>
    <definedName name="ч_1" hidden="1">{#N/A,#N/A,TRUE,"Смета на пасс. обор. №1"}</definedName>
    <definedName name="чс" localSheetId="12">#REF!</definedName>
    <definedName name="чс" localSheetId="15">#REF!</definedName>
    <definedName name="чс" localSheetId="7">#REF!</definedName>
    <definedName name="чс" localSheetId="14">#REF!</definedName>
    <definedName name="чс" localSheetId="13">#REF!</definedName>
    <definedName name="чс">#REF!</definedName>
    <definedName name="чсипа" localSheetId="12">[21]топография!#REF!</definedName>
    <definedName name="чсипа" localSheetId="15">[21]топография!#REF!</definedName>
    <definedName name="чсипа" localSheetId="7">[4]топография!#REF!</definedName>
    <definedName name="чсипа" localSheetId="14">[5]топография!#REF!</definedName>
    <definedName name="чсипа" localSheetId="13">[5]топография!#REF!</definedName>
    <definedName name="чсипа">[6]топография!#REF!</definedName>
    <definedName name="чть" localSheetId="12">#REF!</definedName>
    <definedName name="чть" localSheetId="15">#REF!</definedName>
    <definedName name="чть" localSheetId="7">#REF!</definedName>
    <definedName name="чть" localSheetId="14">#REF!</definedName>
    <definedName name="чть" localSheetId="13">#REF!</definedName>
    <definedName name="чть">#REF!</definedName>
    <definedName name="ш" localSheetId="12" hidden="1">{#N/A,#N/A,TRUE,"Смета на пасс. обор. №1"}</definedName>
    <definedName name="ш" localSheetId="15" hidden="1">{#N/A,#N/A,TRUE,"Смета на пасс. обор. №1"}</definedName>
    <definedName name="ш" localSheetId="7" hidden="1">{#N/A,#N/A,TRUE,"Смета на пасс. обор. №1"}</definedName>
    <definedName name="ш" localSheetId="14" hidden="1">{#N/A,#N/A,TRUE,"Смета на пасс. обор. №1"}</definedName>
    <definedName name="ш" localSheetId="0" hidden="1">{#N/A,#N/A,TRUE,"Смета на пасс. обор. №1"}</definedName>
    <definedName name="ш" localSheetId="13" hidden="1">{#N/A,#N/A,TRUE,"Смета на пасс. обор. №1"}</definedName>
    <definedName name="ш" hidden="1">{#N/A,#N/A,TRUE,"Смета на пасс. обор. №1"}</definedName>
    <definedName name="ш_1" localSheetId="12" hidden="1">{#N/A,#N/A,TRUE,"Смета на пасс. обор. №1"}</definedName>
    <definedName name="ш_1" localSheetId="15" hidden="1">{#N/A,#N/A,TRUE,"Смета на пасс. обор. №1"}</definedName>
    <definedName name="ш_1" localSheetId="7" hidden="1">{#N/A,#N/A,TRUE,"Смета на пасс. обор. №1"}</definedName>
    <definedName name="ш_1" localSheetId="14" hidden="1">{#N/A,#N/A,TRUE,"Смета на пасс. обор. №1"}</definedName>
    <definedName name="ш_1" localSheetId="0" hidden="1">{#N/A,#N/A,TRUE,"Смета на пасс. обор. №1"}</definedName>
    <definedName name="ш_1" localSheetId="13" hidden="1">{#N/A,#N/A,TRUE,"Смета на пасс. обор. №1"}</definedName>
    <definedName name="ш_1" hidden="1">{#N/A,#N/A,TRUE,"Смета на пасс. обор. №1"}</definedName>
    <definedName name="шгнкушгрдаы" localSheetId="12">#REF!</definedName>
    <definedName name="шгнкушгрдаы" localSheetId="15">#REF!</definedName>
    <definedName name="шгнкушгрдаы" localSheetId="7">#REF!</definedName>
    <definedName name="шгнкушгрдаы" localSheetId="14">#REF!</definedName>
    <definedName name="шгнкушгрдаы" localSheetId="13">#REF!</definedName>
    <definedName name="шгнкушгрдаы">#REF!</definedName>
    <definedName name="шгфуждлоэзшщ\ыфтм" localSheetId="12">#REF!</definedName>
    <definedName name="шгфуждлоэзшщ\ыфтм" localSheetId="15">#REF!</definedName>
    <definedName name="шгфуждлоэзшщ\ыфтм" localSheetId="7">#REF!</definedName>
    <definedName name="шгфуждлоэзшщ\ыфтм" localSheetId="14">#REF!</definedName>
    <definedName name="шгфуждлоэзшщ\ыфтм" localSheetId="13">#REF!</definedName>
    <definedName name="шгфуждлоэзшщ\ыфтм">#REF!</definedName>
    <definedName name="Шесть" localSheetId="15">#REF!</definedName>
    <definedName name="Шесть" localSheetId="7">#REF!</definedName>
    <definedName name="Шесть" localSheetId="14">#REF!</definedName>
    <definedName name="Шесть" localSheetId="13">#REF!</definedName>
    <definedName name="Шесть">#REF!</definedName>
    <definedName name="щщ" localSheetId="12">#REF!</definedName>
    <definedName name="щщ" localSheetId="15">#REF!</definedName>
    <definedName name="щщ" localSheetId="7">#REF!</definedName>
    <definedName name="щщ" localSheetId="14">#REF!</definedName>
    <definedName name="щщ" localSheetId="13">#REF!</definedName>
    <definedName name="щщ">#REF!</definedName>
    <definedName name="ъхз" localSheetId="12">#REF!</definedName>
    <definedName name="ъхз" localSheetId="15">#REF!</definedName>
    <definedName name="ъхз" localSheetId="7">#REF!</definedName>
    <definedName name="ъхз" localSheetId="14">#REF!</definedName>
    <definedName name="ъхз" localSheetId="13">#REF!</definedName>
    <definedName name="ъхз">#REF!</definedName>
    <definedName name="ы" localSheetId="12" hidden="1">{#N/A,#N/A,TRUE,"Смета на пасс. обор. №1"}</definedName>
    <definedName name="ы" localSheetId="15" hidden="1">{#N/A,#N/A,TRUE,"Смета на пасс. обор. №1"}</definedName>
    <definedName name="ы" localSheetId="7" hidden="1">{#N/A,#N/A,TRUE,"Смета на пасс. обор. №1"}</definedName>
    <definedName name="ы" localSheetId="14" hidden="1">{#N/A,#N/A,TRUE,"Смета на пасс. обор. №1"}</definedName>
    <definedName name="ы" localSheetId="0" hidden="1">{#N/A,#N/A,TRUE,"Смета на пасс. обор. №1"}</definedName>
    <definedName name="ы" localSheetId="13" hidden="1">{#N/A,#N/A,TRUE,"Смета на пасс. обор. №1"}</definedName>
    <definedName name="ы" hidden="1">{#N/A,#N/A,TRUE,"Смета на пасс. обор. №1"}</definedName>
    <definedName name="ы_1" localSheetId="12" hidden="1">{#N/A,#N/A,TRUE,"Смета на пасс. обор. №1"}</definedName>
    <definedName name="ы_1" localSheetId="15" hidden="1">{#N/A,#N/A,TRUE,"Смета на пасс. обор. №1"}</definedName>
    <definedName name="ы_1" localSheetId="7" hidden="1">{#N/A,#N/A,TRUE,"Смета на пасс. обор. №1"}</definedName>
    <definedName name="ы_1" localSheetId="14" hidden="1">{#N/A,#N/A,TRUE,"Смета на пасс. обор. №1"}</definedName>
    <definedName name="ы_1" localSheetId="0" hidden="1">{#N/A,#N/A,TRUE,"Смета на пасс. обор. №1"}</definedName>
    <definedName name="ы_1" localSheetId="13" hidden="1">{#N/A,#N/A,TRUE,"Смета на пасс. обор. №1"}</definedName>
    <definedName name="ы_1" hidden="1">{#N/A,#N/A,TRUE,"Смета на пасс. обор. №1"}</definedName>
    <definedName name="ЫВGGGGGGGGGGGGGGG" localSheetId="12">#REF!</definedName>
    <definedName name="ЫВGGGGGGGGGGGGGGG" localSheetId="15">#REF!</definedName>
    <definedName name="ЫВGGGGGGGGGGGGGGG" localSheetId="7">#REF!</definedName>
    <definedName name="ЫВGGGGGGGGGGGGGGG" localSheetId="14">#REF!</definedName>
    <definedName name="ЫВGGGGGGGGGGGGGGG" localSheetId="13">#REF!</definedName>
    <definedName name="ЫВGGGGGGGGGGGGGGG">#REF!</definedName>
    <definedName name="ыва" localSheetId="12" hidden="1">{#N/A,#N/A,TRUE,"Смета на пасс. обор. №1"}</definedName>
    <definedName name="ыва" localSheetId="15" hidden="1">{#N/A,#N/A,TRUE,"Смета на пасс. обор. №1"}</definedName>
    <definedName name="ыва" localSheetId="7" hidden="1">{#N/A,#N/A,TRUE,"Смета на пасс. обор. №1"}</definedName>
    <definedName name="ыва" localSheetId="14" hidden="1">{#N/A,#N/A,TRUE,"Смета на пасс. обор. №1"}</definedName>
    <definedName name="ыва" localSheetId="0" hidden="1">{#N/A,#N/A,TRUE,"Смета на пасс. обор. №1"}</definedName>
    <definedName name="ыва" localSheetId="13" hidden="1">{#N/A,#N/A,TRUE,"Смета на пасс. обор. №1"}</definedName>
    <definedName name="ыва" hidden="1">{#N/A,#N/A,TRUE,"Смета на пасс. обор. №1"}</definedName>
    <definedName name="ыва_1" localSheetId="12" hidden="1">{#N/A,#N/A,TRUE,"Смета на пасс. обор. №1"}</definedName>
    <definedName name="ыва_1" localSheetId="15" hidden="1">{#N/A,#N/A,TRUE,"Смета на пасс. обор. №1"}</definedName>
    <definedName name="ыва_1" localSheetId="7" hidden="1">{#N/A,#N/A,TRUE,"Смета на пасс. обор. №1"}</definedName>
    <definedName name="ыва_1" localSheetId="14" hidden="1">{#N/A,#N/A,TRUE,"Смета на пасс. обор. №1"}</definedName>
    <definedName name="ыва_1" localSheetId="0" hidden="1">{#N/A,#N/A,TRUE,"Смета на пасс. обор. №1"}</definedName>
    <definedName name="ыва_1" localSheetId="13" hidden="1">{#N/A,#N/A,TRUE,"Смета на пасс. обор. №1"}</definedName>
    <definedName name="ыва_1" hidden="1">{#N/A,#N/A,TRUE,"Смета на пасс. обор. №1"}</definedName>
    <definedName name="ыы" localSheetId="12">#REF!</definedName>
    <definedName name="ыы" localSheetId="15">#REF!</definedName>
    <definedName name="ыы" localSheetId="7">#REF!</definedName>
    <definedName name="ыы" localSheetId="14">#REF!</definedName>
    <definedName name="ыы" localSheetId="13">#REF!</definedName>
    <definedName name="ыы">#REF!</definedName>
    <definedName name="ыы_1" localSheetId="12">#REF!</definedName>
    <definedName name="ыы_1" localSheetId="15">#REF!</definedName>
    <definedName name="ыы_1" localSheetId="7">#REF!</definedName>
    <definedName name="ыы_1" localSheetId="14">#REF!</definedName>
    <definedName name="ыы_1" localSheetId="13">#REF!</definedName>
    <definedName name="ыы_1">#REF!</definedName>
    <definedName name="ыы_10" localSheetId="12">#REF!</definedName>
    <definedName name="ыы_10" localSheetId="15">#REF!</definedName>
    <definedName name="ыы_10" localSheetId="7">#REF!</definedName>
    <definedName name="ыы_10" localSheetId="14">#REF!</definedName>
    <definedName name="ыы_10" localSheetId="13">#REF!</definedName>
    <definedName name="ыы_10">#REF!</definedName>
    <definedName name="ыы_11" localSheetId="12">#REF!</definedName>
    <definedName name="ыы_11" localSheetId="15">#REF!</definedName>
    <definedName name="ыы_11" localSheetId="7">#REF!</definedName>
    <definedName name="ыы_11" localSheetId="14">#REF!</definedName>
    <definedName name="ыы_11" localSheetId="13">#REF!</definedName>
    <definedName name="ыы_11">#REF!</definedName>
    <definedName name="ыы_12" localSheetId="12">#REF!</definedName>
    <definedName name="ыы_12" localSheetId="15">#REF!</definedName>
    <definedName name="ыы_12" localSheetId="7">#REF!</definedName>
    <definedName name="ыы_12" localSheetId="14">#REF!</definedName>
    <definedName name="ыы_12" localSheetId="13">#REF!</definedName>
    <definedName name="ыы_12">#REF!</definedName>
    <definedName name="ыы_13" localSheetId="12">#REF!</definedName>
    <definedName name="ыы_13" localSheetId="15">#REF!</definedName>
    <definedName name="ыы_13" localSheetId="7">#REF!</definedName>
    <definedName name="ыы_13" localSheetId="14">#REF!</definedName>
    <definedName name="ыы_13" localSheetId="13">#REF!</definedName>
    <definedName name="ыы_13">#REF!</definedName>
    <definedName name="ыы_14" localSheetId="12">#REF!</definedName>
    <definedName name="ыы_14" localSheetId="15">#REF!</definedName>
    <definedName name="ыы_14" localSheetId="7">#REF!</definedName>
    <definedName name="ыы_14" localSheetId="14">#REF!</definedName>
    <definedName name="ыы_14" localSheetId="13">#REF!</definedName>
    <definedName name="ыы_14">#REF!</definedName>
    <definedName name="ыы_15" localSheetId="12">#REF!</definedName>
    <definedName name="ыы_15" localSheetId="15">#REF!</definedName>
    <definedName name="ыы_15" localSheetId="7">#REF!</definedName>
    <definedName name="ыы_15" localSheetId="14">#REF!</definedName>
    <definedName name="ыы_15" localSheetId="13">#REF!</definedName>
    <definedName name="ыы_15">#REF!</definedName>
    <definedName name="ыы_16" localSheetId="12">#REF!</definedName>
    <definedName name="ыы_16" localSheetId="15">#REF!</definedName>
    <definedName name="ыы_16" localSheetId="7">#REF!</definedName>
    <definedName name="ыы_16" localSheetId="14">#REF!</definedName>
    <definedName name="ыы_16" localSheetId="13">#REF!</definedName>
    <definedName name="ыы_16">#REF!</definedName>
    <definedName name="ыы_17" localSheetId="12">#REF!</definedName>
    <definedName name="ыы_17" localSheetId="15">#REF!</definedName>
    <definedName name="ыы_17" localSheetId="7">#REF!</definedName>
    <definedName name="ыы_17" localSheetId="14">#REF!</definedName>
    <definedName name="ыы_17" localSheetId="13">#REF!</definedName>
    <definedName name="ыы_17">#REF!</definedName>
    <definedName name="ыы_18" localSheetId="12">#REF!</definedName>
    <definedName name="ыы_18" localSheetId="15">#REF!</definedName>
    <definedName name="ыы_18" localSheetId="7">#REF!</definedName>
    <definedName name="ыы_18" localSheetId="14">#REF!</definedName>
    <definedName name="ыы_18" localSheetId="13">#REF!</definedName>
    <definedName name="ыы_18">#REF!</definedName>
    <definedName name="ыы_19" localSheetId="12">#REF!</definedName>
    <definedName name="ыы_19" localSheetId="15">#REF!</definedName>
    <definedName name="ыы_19" localSheetId="7">#REF!</definedName>
    <definedName name="ыы_19" localSheetId="14">#REF!</definedName>
    <definedName name="ыы_19" localSheetId="13">#REF!</definedName>
    <definedName name="ыы_19">#REF!</definedName>
    <definedName name="ыы_2" localSheetId="12">#REF!</definedName>
    <definedName name="ыы_2" localSheetId="15">#REF!</definedName>
    <definedName name="ыы_2" localSheetId="7">#REF!</definedName>
    <definedName name="ыы_2" localSheetId="14">#REF!</definedName>
    <definedName name="ыы_2" localSheetId="13">#REF!</definedName>
    <definedName name="ыы_2">#REF!</definedName>
    <definedName name="ыы_20" localSheetId="12">#REF!</definedName>
    <definedName name="ыы_20" localSheetId="15">#REF!</definedName>
    <definedName name="ыы_20" localSheetId="7">#REF!</definedName>
    <definedName name="ыы_20" localSheetId="14">#REF!</definedName>
    <definedName name="ыы_20" localSheetId="13">#REF!</definedName>
    <definedName name="ыы_20">#REF!</definedName>
    <definedName name="ыы_21" localSheetId="12">#REF!</definedName>
    <definedName name="ыы_21" localSheetId="15">#REF!</definedName>
    <definedName name="ыы_21" localSheetId="7">#REF!</definedName>
    <definedName name="ыы_21" localSheetId="14">#REF!</definedName>
    <definedName name="ыы_21" localSheetId="13">#REF!</definedName>
    <definedName name="ыы_21">#REF!</definedName>
    <definedName name="ыы_49" localSheetId="12">#REF!</definedName>
    <definedName name="ыы_49" localSheetId="15">#REF!</definedName>
    <definedName name="ыы_49" localSheetId="7">#REF!</definedName>
    <definedName name="ыы_49" localSheetId="14">#REF!</definedName>
    <definedName name="ыы_49" localSheetId="13">#REF!</definedName>
    <definedName name="ыы_49">#REF!</definedName>
    <definedName name="ыы_50" localSheetId="12">#REF!</definedName>
    <definedName name="ыы_50" localSheetId="15">#REF!</definedName>
    <definedName name="ыы_50" localSheetId="7">#REF!</definedName>
    <definedName name="ыы_50" localSheetId="14">#REF!</definedName>
    <definedName name="ыы_50" localSheetId="13">#REF!</definedName>
    <definedName name="ыы_50">#REF!</definedName>
    <definedName name="ыы_51" localSheetId="12">#REF!</definedName>
    <definedName name="ыы_51" localSheetId="15">#REF!</definedName>
    <definedName name="ыы_51" localSheetId="7">#REF!</definedName>
    <definedName name="ыы_51" localSheetId="14">#REF!</definedName>
    <definedName name="ыы_51" localSheetId="13">#REF!</definedName>
    <definedName name="ыы_51">#REF!</definedName>
    <definedName name="ыы_52" localSheetId="12">#REF!</definedName>
    <definedName name="ыы_52" localSheetId="15">#REF!</definedName>
    <definedName name="ыы_52" localSheetId="7">#REF!</definedName>
    <definedName name="ыы_52" localSheetId="14">#REF!</definedName>
    <definedName name="ыы_52" localSheetId="13">#REF!</definedName>
    <definedName name="ыы_52">#REF!</definedName>
    <definedName name="ыы_53" localSheetId="12">#REF!</definedName>
    <definedName name="ыы_53" localSheetId="15">#REF!</definedName>
    <definedName name="ыы_53" localSheetId="7">#REF!</definedName>
    <definedName name="ыы_53" localSheetId="14">#REF!</definedName>
    <definedName name="ыы_53" localSheetId="13">#REF!</definedName>
    <definedName name="ыы_53">#REF!</definedName>
    <definedName name="ыы_54" localSheetId="12">#REF!</definedName>
    <definedName name="ыы_54" localSheetId="15">#REF!</definedName>
    <definedName name="ыы_54" localSheetId="7">#REF!</definedName>
    <definedName name="ыы_54" localSheetId="14">#REF!</definedName>
    <definedName name="ыы_54" localSheetId="13">#REF!</definedName>
    <definedName name="ыы_54">#REF!</definedName>
    <definedName name="ыы_6" localSheetId="12">#REF!</definedName>
    <definedName name="ыы_6" localSheetId="15">#REF!</definedName>
    <definedName name="ыы_6" localSheetId="7">#REF!</definedName>
    <definedName name="ыы_6" localSheetId="14">#REF!</definedName>
    <definedName name="ыы_6" localSheetId="13">#REF!</definedName>
    <definedName name="ыы_6">#REF!</definedName>
    <definedName name="ыы_7" localSheetId="12">#REF!</definedName>
    <definedName name="ыы_7" localSheetId="15">#REF!</definedName>
    <definedName name="ыы_7" localSheetId="7">#REF!</definedName>
    <definedName name="ыы_7" localSheetId="14">#REF!</definedName>
    <definedName name="ыы_7" localSheetId="13">#REF!</definedName>
    <definedName name="ыы_7">#REF!</definedName>
    <definedName name="ыы_8" localSheetId="12">#REF!</definedName>
    <definedName name="ыы_8" localSheetId="15">#REF!</definedName>
    <definedName name="ыы_8" localSheetId="7">#REF!</definedName>
    <definedName name="ыы_8" localSheetId="14">#REF!</definedName>
    <definedName name="ыы_8" localSheetId="13">#REF!</definedName>
    <definedName name="ыы_8">#REF!</definedName>
    <definedName name="ыы_9" localSheetId="12">#REF!</definedName>
    <definedName name="ыы_9" localSheetId="15">#REF!</definedName>
    <definedName name="ыы_9" localSheetId="7">#REF!</definedName>
    <definedName name="ыы_9" localSheetId="14">#REF!</definedName>
    <definedName name="ыы_9" localSheetId="13">#REF!</definedName>
    <definedName name="ыы_9">#REF!</definedName>
    <definedName name="ыыы" localSheetId="12">#REF!</definedName>
    <definedName name="ыыы" localSheetId="15">#REF!</definedName>
    <definedName name="ыыы" localSheetId="7">#REF!</definedName>
    <definedName name="ыыы" localSheetId="14">#REF!</definedName>
    <definedName name="ыыы" localSheetId="13">#REF!</definedName>
    <definedName name="ыыы">#REF!</definedName>
    <definedName name="ыяпр">[15]!ыяпр</definedName>
    <definedName name="э1" localSheetId="12">#REF!</definedName>
    <definedName name="э1" localSheetId="15">#REF!</definedName>
    <definedName name="э1" localSheetId="7">#REF!</definedName>
    <definedName name="э1" localSheetId="14">#REF!</definedName>
    <definedName name="э1" localSheetId="13">#REF!</definedName>
    <definedName name="э1">#REF!</definedName>
    <definedName name="эж" localSheetId="12">#REF!</definedName>
    <definedName name="эж" localSheetId="15">#REF!</definedName>
    <definedName name="эж" localSheetId="7">#REF!</definedName>
    <definedName name="эж" localSheetId="14">#REF!</definedName>
    <definedName name="эж" localSheetId="13">#REF!</definedName>
    <definedName name="эж">#REF!</definedName>
    <definedName name="эж_1" localSheetId="12">#REF!</definedName>
    <definedName name="эж_1" localSheetId="15">#REF!</definedName>
    <definedName name="эж_1" localSheetId="7">#REF!</definedName>
    <definedName name="эж_1" localSheetId="14">#REF!</definedName>
    <definedName name="эж_1" localSheetId="13">#REF!</definedName>
    <definedName name="эж_1">#REF!</definedName>
    <definedName name="эж_10" localSheetId="12">#REF!</definedName>
    <definedName name="эж_10" localSheetId="15">#REF!</definedName>
    <definedName name="эж_10" localSheetId="7">#REF!</definedName>
    <definedName name="эж_10" localSheetId="14">#REF!</definedName>
    <definedName name="эж_10" localSheetId="13">#REF!</definedName>
    <definedName name="эж_10">#REF!</definedName>
    <definedName name="эж_11" localSheetId="12">#REF!</definedName>
    <definedName name="эж_11" localSheetId="15">#REF!</definedName>
    <definedName name="эж_11" localSheetId="7">#REF!</definedName>
    <definedName name="эж_11" localSheetId="14">#REF!</definedName>
    <definedName name="эж_11" localSheetId="13">#REF!</definedName>
    <definedName name="эж_11">#REF!</definedName>
    <definedName name="эж_12" localSheetId="12">#REF!</definedName>
    <definedName name="эж_12" localSheetId="15">#REF!</definedName>
    <definedName name="эж_12" localSheetId="7">#REF!</definedName>
    <definedName name="эж_12" localSheetId="14">#REF!</definedName>
    <definedName name="эж_12" localSheetId="13">#REF!</definedName>
    <definedName name="эж_12">#REF!</definedName>
    <definedName name="эж_13" localSheetId="12">#REF!</definedName>
    <definedName name="эж_13" localSheetId="15">#REF!</definedName>
    <definedName name="эж_13" localSheetId="7">#REF!</definedName>
    <definedName name="эж_13" localSheetId="14">#REF!</definedName>
    <definedName name="эж_13" localSheetId="13">#REF!</definedName>
    <definedName name="эж_13">#REF!</definedName>
    <definedName name="эж_14" localSheetId="12">#REF!</definedName>
    <definedName name="эж_14" localSheetId="15">#REF!</definedName>
    <definedName name="эж_14" localSheetId="7">#REF!</definedName>
    <definedName name="эж_14" localSheetId="14">#REF!</definedName>
    <definedName name="эж_14" localSheetId="13">#REF!</definedName>
    <definedName name="эж_14">#REF!</definedName>
    <definedName name="эж_15" localSheetId="12">#REF!</definedName>
    <definedName name="эж_15" localSheetId="15">#REF!</definedName>
    <definedName name="эж_15" localSheetId="7">#REF!</definedName>
    <definedName name="эж_15" localSheetId="14">#REF!</definedName>
    <definedName name="эж_15" localSheetId="13">#REF!</definedName>
    <definedName name="эж_15">#REF!</definedName>
    <definedName name="эж_16" localSheetId="12">#REF!</definedName>
    <definedName name="эж_16" localSheetId="15">#REF!</definedName>
    <definedName name="эж_16" localSheetId="7">#REF!</definedName>
    <definedName name="эж_16" localSheetId="14">#REF!</definedName>
    <definedName name="эж_16" localSheetId="13">#REF!</definedName>
    <definedName name="эж_16">#REF!</definedName>
    <definedName name="эж_17" localSheetId="12">#REF!</definedName>
    <definedName name="эж_17" localSheetId="15">#REF!</definedName>
    <definedName name="эж_17" localSheetId="7">#REF!</definedName>
    <definedName name="эж_17" localSheetId="14">#REF!</definedName>
    <definedName name="эж_17" localSheetId="13">#REF!</definedName>
    <definedName name="эж_17">#REF!</definedName>
    <definedName name="эж_18" localSheetId="12">#REF!</definedName>
    <definedName name="эж_18" localSheetId="15">#REF!</definedName>
    <definedName name="эж_18" localSheetId="7">#REF!</definedName>
    <definedName name="эж_18" localSheetId="14">#REF!</definedName>
    <definedName name="эж_18" localSheetId="13">#REF!</definedName>
    <definedName name="эж_18">#REF!</definedName>
    <definedName name="эж_19" localSheetId="12">#REF!</definedName>
    <definedName name="эж_19" localSheetId="15">#REF!</definedName>
    <definedName name="эж_19" localSheetId="7">#REF!</definedName>
    <definedName name="эж_19" localSheetId="14">#REF!</definedName>
    <definedName name="эж_19" localSheetId="13">#REF!</definedName>
    <definedName name="эж_19">#REF!</definedName>
    <definedName name="эж_2" localSheetId="12">#REF!</definedName>
    <definedName name="эж_2" localSheetId="15">#REF!</definedName>
    <definedName name="эж_2" localSheetId="7">#REF!</definedName>
    <definedName name="эж_2" localSheetId="14">#REF!</definedName>
    <definedName name="эж_2" localSheetId="13">#REF!</definedName>
    <definedName name="эж_2">#REF!</definedName>
    <definedName name="эж_20" localSheetId="12">#REF!</definedName>
    <definedName name="эж_20" localSheetId="15">#REF!</definedName>
    <definedName name="эж_20" localSheetId="7">#REF!</definedName>
    <definedName name="эж_20" localSheetId="14">#REF!</definedName>
    <definedName name="эж_20" localSheetId="13">#REF!</definedName>
    <definedName name="эж_20">#REF!</definedName>
    <definedName name="эж_21" localSheetId="12">#REF!</definedName>
    <definedName name="эж_21" localSheetId="15">#REF!</definedName>
    <definedName name="эж_21" localSheetId="7">#REF!</definedName>
    <definedName name="эж_21" localSheetId="14">#REF!</definedName>
    <definedName name="эж_21" localSheetId="13">#REF!</definedName>
    <definedName name="эж_21">#REF!</definedName>
    <definedName name="эж_49" localSheetId="12">#REF!</definedName>
    <definedName name="эж_49" localSheetId="15">#REF!</definedName>
    <definedName name="эж_49" localSheetId="7">#REF!</definedName>
    <definedName name="эж_49" localSheetId="14">#REF!</definedName>
    <definedName name="эж_49" localSheetId="13">#REF!</definedName>
    <definedName name="эж_49">#REF!</definedName>
    <definedName name="эж_50" localSheetId="12">#REF!</definedName>
    <definedName name="эж_50" localSheetId="15">#REF!</definedName>
    <definedName name="эж_50" localSheetId="7">#REF!</definedName>
    <definedName name="эж_50" localSheetId="14">#REF!</definedName>
    <definedName name="эж_50" localSheetId="13">#REF!</definedName>
    <definedName name="эж_50">#REF!</definedName>
    <definedName name="эж_51" localSheetId="12">#REF!</definedName>
    <definedName name="эж_51" localSheetId="15">#REF!</definedName>
    <definedName name="эж_51" localSheetId="7">#REF!</definedName>
    <definedName name="эж_51" localSheetId="14">#REF!</definedName>
    <definedName name="эж_51" localSheetId="13">#REF!</definedName>
    <definedName name="эж_51">#REF!</definedName>
    <definedName name="эж_52" localSheetId="12">#REF!</definedName>
    <definedName name="эж_52" localSheetId="15">#REF!</definedName>
    <definedName name="эж_52" localSheetId="7">#REF!</definedName>
    <definedName name="эж_52" localSheetId="14">#REF!</definedName>
    <definedName name="эж_52" localSheetId="13">#REF!</definedName>
    <definedName name="эж_52">#REF!</definedName>
    <definedName name="эж_53" localSheetId="12">#REF!</definedName>
    <definedName name="эж_53" localSheetId="15">#REF!</definedName>
    <definedName name="эж_53" localSheetId="7">#REF!</definedName>
    <definedName name="эж_53" localSheetId="14">#REF!</definedName>
    <definedName name="эж_53" localSheetId="13">#REF!</definedName>
    <definedName name="эж_53">#REF!</definedName>
    <definedName name="эж_54" localSheetId="12">#REF!</definedName>
    <definedName name="эж_54" localSheetId="15">#REF!</definedName>
    <definedName name="эж_54" localSheetId="7">#REF!</definedName>
    <definedName name="эж_54" localSheetId="14">#REF!</definedName>
    <definedName name="эж_54" localSheetId="13">#REF!</definedName>
    <definedName name="эж_54">#REF!</definedName>
    <definedName name="эж_6" localSheetId="12">#REF!</definedName>
    <definedName name="эж_6" localSheetId="15">#REF!</definedName>
    <definedName name="эж_6" localSheetId="7">#REF!</definedName>
    <definedName name="эж_6" localSheetId="14">#REF!</definedName>
    <definedName name="эж_6" localSheetId="13">#REF!</definedName>
    <definedName name="эж_6">#REF!</definedName>
    <definedName name="эж_7" localSheetId="12">#REF!</definedName>
    <definedName name="эж_7" localSheetId="15">#REF!</definedName>
    <definedName name="эж_7" localSheetId="7">#REF!</definedName>
    <definedName name="эж_7" localSheetId="14">#REF!</definedName>
    <definedName name="эж_7" localSheetId="13">#REF!</definedName>
    <definedName name="эж_7">#REF!</definedName>
    <definedName name="эж_8" localSheetId="12">#REF!</definedName>
    <definedName name="эж_8" localSheetId="15">#REF!</definedName>
    <definedName name="эж_8" localSheetId="7">#REF!</definedName>
    <definedName name="эж_8" localSheetId="14">#REF!</definedName>
    <definedName name="эж_8" localSheetId="13">#REF!</definedName>
    <definedName name="эж_8">#REF!</definedName>
    <definedName name="эж_9" localSheetId="12">#REF!</definedName>
    <definedName name="эж_9" localSheetId="15">#REF!</definedName>
    <definedName name="эж_9" localSheetId="7">#REF!</definedName>
    <definedName name="эж_9" localSheetId="14">#REF!</definedName>
    <definedName name="эж_9" localSheetId="13">#REF!</definedName>
    <definedName name="эж_9">#REF!</definedName>
    <definedName name="эк" localSheetId="12">#REF!</definedName>
    <definedName name="эк" localSheetId="15">#REF!</definedName>
    <definedName name="эк" localSheetId="7">#REF!</definedName>
    <definedName name="эк" localSheetId="14">#REF!</definedName>
    <definedName name="эк" localSheetId="13">#REF!</definedName>
    <definedName name="эк">#REF!</definedName>
    <definedName name="эк1" localSheetId="12">#REF!</definedName>
    <definedName name="эк1" localSheetId="15">#REF!</definedName>
    <definedName name="эк1" localSheetId="7">#REF!</definedName>
    <definedName name="эк1" localSheetId="14">#REF!</definedName>
    <definedName name="эк1" localSheetId="13">#REF!</definedName>
    <definedName name="эк1">#REF!</definedName>
    <definedName name="эко" localSheetId="12">#REF!</definedName>
    <definedName name="эко" localSheetId="15">#REF!</definedName>
    <definedName name="эко" localSheetId="7">#REF!</definedName>
    <definedName name="эко" localSheetId="14">#REF!</definedName>
    <definedName name="эко" localSheetId="13">#REF!</definedName>
    <definedName name="эко">#REF!</definedName>
    <definedName name="эко___0" localSheetId="15">#REF!</definedName>
    <definedName name="эко___0" localSheetId="7">#REF!</definedName>
    <definedName name="эко___0" localSheetId="14">#REF!</definedName>
    <definedName name="эко___0" localSheetId="13">#REF!</definedName>
    <definedName name="эко___0">#REF!</definedName>
    <definedName name="эко___0_1" localSheetId="15">#REF!</definedName>
    <definedName name="эко___0_1" localSheetId="7">#REF!</definedName>
    <definedName name="эко___0_1" localSheetId="14">#REF!</definedName>
    <definedName name="эко___0_1" localSheetId="13">#REF!</definedName>
    <definedName name="эко___0_1">#REF!</definedName>
    <definedName name="эко_1" localSheetId="15">#REF!</definedName>
    <definedName name="эко_1" localSheetId="7">#REF!</definedName>
    <definedName name="эко_1" localSheetId="14">#REF!</definedName>
    <definedName name="эко_1" localSheetId="13">#REF!</definedName>
    <definedName name="эко_1">#REF!</definedName>
    <definedName name="эко_5" localSheetId="15">#REF!</definedName>
    <definedName name="эко_5" localSheetId="7">#REF!</definedName>
    <definedName name="эко_5" localSheetId="14">#REF!</definedName>
    <definedName name="эко_5" localSheetId="13">#REF!</definedName>
    <definedName name="эко_5">#REF!</definedName>
    <definedName name="эко_5_1" localSheetId="15">#REF!</definedName>
    <definedName name="эко_5_1" localSheetId="7">#REF!</definedName>
    <definedName name="эко_5_1" localSheetId="14">#REF!</definedName>
    <definedName name="эко_5_1" localSheetId="13">#REF!</definedName>
    <definedName name="эко_5_1">#REF!</definedName>
    <definedName name="эко1" localSheetId="12">#REF!</definedName>
    <definedName name="эко1" localSheetId="15">#REF!</definedName>
    <definedName name="эко1" localSheetId="7">#REF!</definedName>
    <definedName name="эко1" localSheetId="14">#REF!</definedName>
    <definedName name="эко1" localSheetId="13">#REF!</definedName>
    <definedName name="эко1">#REF!</definedName>
    <definedName name="экол.1" localSheetId="12">[67]топография!#REF!</definedName>
    <definedName name="экол.1" localSheetId="15">[67]топография!#REF!</definedName>
    <definedName name="экол.1" localSheetId="7">[4]топография!#REF!</definedName>
    <definedName name="экол.1" localSheetId="14">[5]топография!#REF!</definedName>
    <definedName name="экол.1" localSheetId="13">[5]топография!#REF!</definedName>
    <definedName name="экол.1">[6]топография!#REF!</definedName>
    <definedName name="экол1" localSheetId="12">#REF!</definedName>
    <definedName name="экол1" localSheetId="15">#REF!</definedName>
    <definedName name="экол1" localSheetId="7">#REF!</definedName>
    <definedName name="экол1" localSheetId="14">#REF!</definedName>
    <definedName name="экол1" localSheetId="13">#REF!</definedName>
    <definedName name="экол1">#REF!</definedName>
    <definedName name="экол2" localSheetId="12">#REF!</definedName>
    <definedName name="экол2" localSheetId="15">#REF!</definedName>
    <definedName name="экол2" localSheetId="7">#REF!</definedName>
    <definedName name="экол2" localSheetId="14">#REF!</definedName>
    <definedName name="экол2" localSheetId="13">#REF!</definedName>
    <definedName name="экол2">#REF!</definedName>
    <definedName name="Экол3" localSheetId="12">#REF!</definedName>
    <definedName name="Экол3" localSheetId="15">#REF!</definedName>
    <definedName name="Экол3" localSheetId="7">#REF!</definedName>
    <definedName name="Экол3" localSheetId="14">#REF!</definedName>
    <definedName name="Экол3" localSheetId="13">#REF!</definedName>
    <definedName name="Экол3">#REF!</definedName>
    <definedName name="эколог" localSheetId="12">#REF!</definedName>
    <definedName name="эколог" localSheetId="15">#REF!</definedName>
    <definedName name="эколог" localSheetId="7">#REF!</definedName>
    <definedName name="эколог" localSheetId="14">#REF!</definedName>
    <definedName name="эколог" localSheetId="13">#REF!</definedName>
    <definedName name="эколог">#REF!</definedName>
    <definedName name="экология">NA()</definedName>
    <definedName name="экологияч" localSheetId="15">#REF!</definedName>
    <definedName name="экологияч" localSheetId="7">#REF!</definedName>
    <definedName name="экологияч" localSheetId="14">#REF!</definedName>
    <definedName name="экологияч" localSheetId="13">#REF!</definedName>
    <definedName name="экологияч">#REF!</definedName>
    <definedName name="эл" localSheetId="12" hidden="1">{#N/A,#N/A,TRUE,"Смета на пасс. обор. №1"}</definedName>
    <definedName name="эл" localSheetId="15" hidden="1">{#N/A,#N/A,TRUE,"Смета на пасс. обор. №1"}</definedName>
    <definedName name="эл" localSheetId="7" hidden="1">{#N/A,#N/A,TRUE,"Смета на пасс. обор. №1"}</definedName>
    <definedName name="эл" localSheetId="14" hidden="1">{#N/A,#N/A,TRUE,"Смета на пасс. обор. №1"}</definedName>
    <definedName name="эл" localSheetId="0" hidden="1">{#N/A,#N/A,TRUE,"Смета на пасс. обор. №1"}</definedName>
    <definedName name="эл" localSheetId="13" hidden="1">{#N/A,#N/A,TRUE,"Смета на пасс. обор. №1"}</definedName>
    <definedName name="эл" hidden="1">{#N/A,#N/A,TRUE,"Смета на пасс. обор. №1"}</definedName>
    <definedName name="эл_1" localSheetId="12" hidden="1">{#N/A,#N/A,TRUE,"Смета на пасс. обор. №1"}</definedName>
    <definedName name="эл_1" localSheetId="15" hidden="1">{#N/A,#N/A,TRUE,"Смета на пасс. обор. №1"}</definedName>
    <definedName name="эл_1" localSheetId="7" hidden="1">{#N/A,#N/A,TRUE,"Смета на пасс. обор. №1"}</definedName>
    <definedName name="эл_1" localSheetId="14" hidden="1">{#N/A,#N/A,TRUE,"Смета на пасс. обор. №1"}</definedName>
    <definedName name="эл_1" localSheetId="0" hidden="1">{#N/A,#N/A,TRUE,"Смета на пасс. обор. №1"}</definedName>
    <definedName name="эл_1" localSheetId="13" hidden="1">{#N/A,#N/A,TRUE,"Смета на пасс. обор. №1"}</definedName>
    <definedName name="эл_1" hidden="1">{#N/A,#N/A,TRUE,"Смета на пасс. обор. №1"}</definedName>
    <definedName name="эмс" localSheetId="12">[6]топография!#REF!</definedName>
    <definedName name="эмс" localSheetId="15">[6]топография!#REF!</definedName>
    <definedName name="эмс" localSheetId="7">[4]топография!#REF!</definedName>
    <definedName name="эмс" localSheetId="14">[5]топография!#REF!</definedName>
    <definedName name="эмс" localSheetId="13">[5]топография!#REF!</definedName>
    <definedName name="эмс">[6]топография!#REF!</definedName>
    <definedName name="ю" localSheetId="12">#REF!</definedName>
    <definedName name="ю" localSheetId="15">#REF!</definedName>
    <definedName name="ю" localSheetId="7">#REF!</definedName>
    <definedName name="ю" localSheetId="14">#REF!</definedName>
    <definedName name="ю" localSheetId="13">#REF!</definedName>
    <definedName name="ю">#REF!</definedName>
    <definedName name="юб" localSheetId="12">#REF!</definedName>
    <definedName name="юб" localSheetId="15">#REF!</definedName>
    <definedName name="юб" localSheetId="7">#REF!</definedName>
    <definedName name="юб" localSheetId="14">#REF!</definedName>
    <definedName name="юб" localSheetId="13">#REF!</definedName>
    <definedName name="юб">#REF!</definedName>
    <definedName name="ЮФУ" localSheetId="12">#REF!</definedName>
    <definedName name="ЮФУ" localSheetId="15">#REF!</definedName>
    <definedName name="ЮФУ" localSheetId="7">#REF!</definedName>
    <definedName name="ЮФУ" localSheetId="14">#REF!</definedName>
    <definedName name="ЮФУ" localSheetId="13">#REF!</definedName>
    <definedName name="ЮФУ">#REF!</definedName>
    <definedName name="ЮФУ2" localSheetId="12">#REF!</definedName>
    <definedName name="ЮФУ2" localSheetId="15">#REF!</definedName>
    <definedName name="ЮФУ2" localSheetId="7">#REF!</definedName>
    <definedName name="ЮФУ2" localSheetId="14">#REF!</definedName>
    <definedName name="ЮФУ2" localSheetId="13">#REF!</definedName>
    <definedName name="ЮФУ2">#REF!</definedName>
    <definedName name="ююю" localSheetId="12" hidden="1">{#N/A,#N/A,TRUE,"Смета на пасс. обор. №1"}</definedName>
    <definedName name="ююю" localSheetId="15" hidden="1">{#N/A,#N/A,TRUE,"Смета на пасс. обор. №1"}</definedName>
    <definedName name="ююю" localSheetId="7" hidden="1">{#N/A,#N/A,TRUE,"Смета на пасс. обор. №1"}</definedName>
    <definedName name="ююю" localSheetId="14" hidden="1">{#N/A,#N/A,TRUE,"Смета на пасс. обор. №1"}</definedName>
    <definedName name="ююю" localSheetId="0" hidden="1">{#N/A,#N/A,TRUE,"Смета на пасс. обор. №1"}</definedName>
    <definedName name="ююю" localSheetId="13" hidden="1">{#N/A,#N/A,TRUE,"Смета на пасс. обор. №1"}</definedName>
    <definedName name="ююю" hidden="1">{#N/A,#N/A,TRUE,"Смета на пасс. обор. №1"}</definedName>
    <definedName name="ююю_1" localSheetId="12" hidden="1">{#N/A,#N/A,TRUE,"Смета на пасс. обор. №1"}</definedName>
    <definedName name="ююю_1" localSheetId="15" hidden="1">{#N/A,#N/A,TRUE,"Смета на пасс. обор. №1"}</definedName>
    <definedName name="ююю_1" localSheetId="7" hidden="1">{#N/A,#N/A,TRUE,"Смета на пасс. обор. №1"}</definedName>
    <definedName name="ююю_1" localSheetId="14" hidden="1">{#N/A,#N/A,TRUE,"Смета на пасс. обор. №1"}</definedName>
    <definedName name="ююю_1" localSheetId="0" hidden="1">{#N/A,#N/A,TRUE,"Смета на пасс. обор. №1"}</definedName>
    <definedName name="ююю_1" localSheetId="13" hidden="1">{#N/A,#N/A,TRUE,"Смета на пасс. обор. №1"}</definedName>
    <definedName name="ююю_1" hidden="1">{#N/A,#N/A,TRUE,"Смета на пасс. обор. №1"}</definedName>
    <definedName name="я" localSheetId="12">#REF!</definedName>
    <definedName name="я" localSheetId="15">#REF!</definedName>
    <definedName name="я" localSheetId="7">#REF!</definedName>
    <definedName name="я" localSheetId="14">#REF!</definedName>
    <definedName name="я" localSheetId="13">#REF!</definedName>
    <definedName name="я">#REF!</definedName>
  </definedNames>
  <calcPr calcId="162913"/>
</workbook>
</file>

<file path=xl/calcChain.xml><?xml version="1.0" encoding="utf-8"?>
<calcChain xmlns="http://schemas.openxmlformats.org/spreadsheetml/2006/main">
  <c r="F402" i="1" l="1"/>
  <c r="E403" i="1"/>
  <c r="F383" i="1"/>
  <c r="F484" i="1"/>
  <c r="F560" i="1"/>
  <c r="F541" i="1"/>
  <c r="F523" i="1"/>
  <c r="F406" i="1"/>
  <c r="B2" i="13" l="1"/>
  <c r="C6" i="12" l="1"/>
  <c r="F30" i="13"/>
  <c r="L12" i="19" l="1"/>
  <c r="L19" i="19"/>
  <c r="L51" i="19" l="1"/>
  <c r="L50" i="19"/>
  <c r="L49" i="19"/>
  <c r="L42" i="19"/>
  <c r="L41" i="19"/>
  <c r="D40" i="19"/>
  <c r="L40" i="19" s="1"/>
  <c r="L37" i="19"/>
  <c r="D45" i="19" s="1"/>
  <c r="L45" i="19" s="1"/>
  <c r="L36" i="19"/>
  <c r="L35" i="19"/>
  <c r="L34" i="19"/>
  <c r="L33" i="19"/>
  <c r="L32" i="19"/>
  <c r="D43" i="19" s="1"/>
  <c r="L43" i="19" s="1"/>
  <c r="L27" i="19"/>
  <c r="L28" i="19"/>
  <c r="L31" i="19"/>
  <c r="L30" i="19"/>
  <c r="L29" i="19"/>
  <c r="L26" i="19"/>
  <c r="L25" i="19"/>
  <c r="D47" i="19" s="1"/>
  <c r="L18" i="19"/>
  <c r="L17" i="19"/>
  <c r="L16" i="19"/>
  <c r="L15" i="19"/>
  <c r="L14" i="19"/>
  <c r="L13" i="19"/>
  <c r="L11" i="19"/>
  <c r="F198" i="1"/>
  <c r="F159" i="1"/>
  <c r="F98" i="1"/>
  <c r="F178" i="1"/>
  <c r="E324" i="1"/>
  <c r="F363" i="1"/>
  <c r="D48" i="19" l="1"/>
  <c r="L48" i="19" s="1"/>
  <c r="D44" i="19"/>
  <c r="L44" i="19" s="1"/>
  <c r="L20" i="19"/>
  <c r="L47" i="19"/>
  <c r="L38" i="19"/>
  <c r="D46" i="19"/>
  <c r="L46" i="19" s="1"/>
  <c r="D21" i="19"/>
  <c r="L21" i="19" s="1"/>
  <c r="D22" i="19" s="1"/>
  <c r="L22" i="19" s="1"/>
  <c r="L23" i="19" s="1"/>
  <c r="D55" i="19" s="1"/>
  <c r="D52" i="19" l="1"/>
  <c r="L52" i="19" l="1"/>
  <c r="L53" i="19" s="1"/>
  <c r="L55" i="19"/>
  <c r="D56" i="19" s="1"/>
  <c r="D57" i="19" s="1"/>
  <c r="L56" i="19" l="1"/>
  <c r="L57" i="19"/>
  <c r="L58" i="19" l="1"/>
  <c r="L59" i="19" l="1"/>
  <c r="L60" i="19" s="1"/>
  <c r="L61" i="19" l="1"/>
  <c r="L62" i="19" s="1"/>
  <c r="L63" i="19" s="1"/>
  <c r="E13" i="3"/>
  <c r="F37" i="13"/>
  <c r="C4" i="12"/>
  <c r="D10" i="16"/>
  <c r="I10" i="16"/>
  <c r="K10" i="16"/>
  <c r="H16" i="16"/>
  <c r="G16" i="16"/>
  <c r="K16" i="16"/>
  <c r="I16" i="16"/>
  <c r="J16" i="16" s="1"/>
  <c r="H15" i="16"/>
  <c r="G15" i="16"/>
  <c r="K15" i="16"/>
  <c r="I15" i="16"/>
  <c r="J15" i="16" s="1"/>
  <c r="K17" i="16"/>
  <c r="J17" i="16"/>
  <c r="L17" i="16" s="1"/>
  <c r="I17" i="16"/>
  <c r="G48" i="16"/>
  <c r="K48" i="16"/>
  <c r="I48" i="16"/>
  <c r="J48" i="16" s="1"/>
  <c r="L48" i="16" s="1"/>
  <c r="M48" i="16" s="1"/>
  <c r="H46" i="16"/>
  <c r="G46" i="16"/>
  <c r="K46" i="16"/>
  <c r="I46" i="16"/>
  <c r="J46" i="16" s="1"/>
  <c r="L46" i="16" s="1"/>
  <c r="M46" i="16" s="1"/>
  <c r="H44" i="16"/>
  <c r="G44" i="16"/>
  <c r="K44" i="16"/>
  <c r="I44" i="16"/>
  <c r="J44" i="16" s="1"/>
  <c r="L44" i="16" s="1"/>
  <c r="M44" i="16" s="1"/>
  <c r="J39" i="16"/>
  <c r="I39" i="16"/>
  <c r="K39" i="16"/>
  <c r="H38" i="16"/>
  <c r="G38" i="16"/>
  <c r="K38" i="16"/>
  <c r="H37" i="16"/>
  <c r="G37" i="16"/>
  <c r="K37" i="16"/>
  <c r="I37" i="16"/>
  <c r="J37" i="16" s="1"/>
  <c r="L37" i="16" s="1"/>
  <c r="M37" i="16" s="1"/>
  <c r="K36" i="16"/>
  <c r="J36" i="16"/>
  <c r="I36" i="16"/>
  <c r="K35" i="16"/>
  <c r="L35" i="16" s="1"/>
  <c r="M35" i="16" s="1"/>
  <c r="J35" i="16"/>
  <c r="I35" i="16"/>
  <c r="I33" i="16"/>
  <c r="I34" i="16"/>
  <c r="G34" i="16"/>
  <c r="H34" i="16"/>
  <c r="K34" i="16"/>
  <c r="J34" i="16"/>
  <c r="L34" i="16" s="1"/>
  <c r="M34" i="16" s="1"/>
  <c r="K33" i="16"/>
  <c r="J33" i="16"/>
  <c r="I32" i="16"/>
  <c r="J32" i="16" s="1"/>
  <c r="K32" i="16"/>
  <c r="J30" i="16"/>
  <c r="I30" i="16"/>
  <c r="K30" i="16"/>
  <c r="D61" i="8"/>
  <c r="G62" i="8"/>
  <c r="G63" i="8" s="1"/>
  <c r="F61" i="8"/>
  <c r="G61" i="8" s="1"/>
  <c r="I29" i="16"/>
  <c r="K29" i="16"/>
  <c r="J29" i="16"/>
  <c r="L29" i="16" s="1"/>
  <c r="M29" i="16" s="1"/>
  <c r="I28" i="16"/>
  <c r="K28" i="16"/>
  <c r="J28" i="16"/>
  <c r="I27" i="16"/>
  <c r="J27" i="16" s="1"/>
  <c r="K27" i="16"/>
  <c r="I26" i="16"/>
  <c r="J26" i="16" s="1"/>
  <c r="K26" i="16"/>
  <c r="K25" i="16"/>
  <c r="I25" i="16"/>
  <c r="J25" i="16" s="1"/>
  <c r="I19" i="16"/>
  <c r="J19" i="16" s="1"/>
  <c r="I18" i="16"/>
  <c r="I24" i="16"/>
  <c r="J24" i="16" s="1"/>
  <c r="K24" i="16"/>
  <c r="K23" i="16"/>
  <c r="J23" i="16"/>
  <c r="I23" i="16"/>
  <c r="J21" i="16"/>
  <c r="I21" i="16"/>
  <c r="K21" i="16"/>
  <c r="K19" i="16"/>
  <c r="J18" i="16"/>
  <c r="K18" i="16"/>
  <c r="J20" i="16"/>
  <c r="K20" i="16"/>
  <c r="I20" i="16"/>
  <c r="I13" i="16"/>
  <c r="J13" i="16" s="1"/>
  <c r="K13" i="16"/>
  <c r="G34" i="8"/>
  <c r="G35" i="8" s="1"/>
  <c r="F33" i="8"/>
  <c r="G33" i="8" s="1"/>
  <c r="I8" i="16"/>
  <c r="J8" i="16" s="1"/>
  <c r="G55" i="8"/>
  <c r="G56" i="8" s="1"/>
  <c r="F54" i="8"/>
  <c r="G54" i="8" s="1"/>
  <c r="I12" i="16"/>
  <c r="J12" i="16" s="1"/>
  <c r="K12" i="16"/>
  <c r="I11" i="16"/>
  <c r="J11" i="16" s="1"/>
  <c r="K11" i="16"/>
  <c r="I9" i="16"/>
  <c r="J9" i="16" s="1"/>
  <c r="K9" i="16"/>
  <c r="K8" i="16"/>
  <c r="K7" i="16"/>
  <c r="I7" i="16"/>
  <c r="J7" i="16" s="1"/>
  <c r="F5" i="8"/>
  <c r="F47" i="8"/>
  <c r="G47" i="8" s="1"/>
  <c r="G48" i="8"/>
  <c r="G49" i="8" s="1"/>
  <c r="E129" i="14"/>
  <c r="D129" i="14"/>
  <c r="D126" i="14"/>
  <c r="E126" i="14" s="1"/>
  <c r="E123" i="14"/>
  <c r="E130" i="14" s="1"/>
  <c r="E133" i="14" s="1"/>
  <c r="D123" i="14"/>
  <c r="E99" i="14"/>
  <c r="D99" i="14"/>
  <c r="E96" i="14"/>
  <c r="D96" i="14"/>
  <c r="D101" i="14" s="1"/>
  <c r="E101" i="14" s="1"/>
  <c r="E93" i="14"/>
  <c r="E102" i="14" s="1"/>
  <c r="E105" i="14" s="1"/>
  <c r="D93" i="14"/>
  <c r="G75" i="14"/>
  <c r="H75" i="14" s="1"/>
  <c r="G74" i="14"/>
  <c r="H74" i="14" s="1"/>
  <c r="G73" i="14"/>
  <c r="H73" i="14" s="1"/>
  <c r="G72" i="14"/>
  <c r="H72" i="14" s="1"/>
  <c r="H71" i="14"/>
  <c r="G71" i="14"/>
  <c r="G69" i="14"/>
  <c r="H69" i="14" s="1"/>
  <c r="G65" i="14"/>
  <c r="H65" i="14" s="1"/>
  <c r="G58" i="14"/>
  <c r="H58" i="14" s="1"/>
  <c r="U57" i="14"/>
  <c r="H57" i="14"/>
  <c r="T56" i="14"/>
  <c r="H56" i="14"/>
  <c r="S55" i="14"/>
  <c r="H55" i="14"/>
  <c r="R54" i="14"/>
  <c r="H54" i="14"/>
  <c r="F52" i="14"/>
  <c r="E52" i="14"/>
  <c r="D52" i="14"/>
  <c r="F48" i="14"/>
  <c r="O47" i="14"/>
  <c r="H47" i="14"/>
  <c r="AD46" i="14"/>
  <c r="Y46" i="14"/>
  <c r="G46" i="14"/>
  <c r="H46" i="14" s="1"/>
  <c r="P46" i="14" s="1"/>
  <c r="AD45" i="14"/>
  <c r="Y45" i="14"/>
  <c r="G45" i="14"/>
  <c r="H45" i="14" s="1"/>
  <c r="P45" i="14" s="1"/>
  <c r="AD44" i="14"/>
  <c r="Y44" i="14"/>
  <c r="G44" i="14"/>
  <c r="H44" i="14" s="1"/>
  <c r="P44" i="14" s="1"/>
  <c r="G43" i="14"/>
  <c r="H38" i="14"/>
  <c r="G34" i="14"/>
  <c r="F34" i="14"/>
  <c r="E34" i="14"/>
  <c r="D34" i="14"/>
  <c r="H34" i="14" s="1"/>
  <c r="J33" i="14"/>
  <c r="I33" i="14"/>
  <c r="H33" i="14"/>
  <c r="K32" i="14"/>
  <c r="J32" i="14"/>
  <c r="I32" i="14"/>
  <c r="H32" i="14"/>
  <c r="K31" i="14"/>
  <c r="AC31" i="14" s="1"/>
  <c r="J31" i="14"/>
  <c r="I31" i="14"/>
  <c r="H31" i="14"/>
  <c r="J30" i="14"/>
  <c r="I30" i="14"/>
  <c r="H30" i="14"/>
  <c r="K29" i="14"/>
  <c r="AC29" i="14" s="1"/>
  <c r="J29" i="14"/>
  <c r="I29" i="14"/>
  <c r="H29" i="14"/>
  <c r="J28" i="14"/>
  <c r="I28" i="14"/>
  <c r="H28" i="14"/>
  <c r="P27" i="14"/>
  <c r="J27" i="14"/>
  <c r="I27" i="14"/>
  <c r="H27" i="14"/>
  <c r="AC26" i="14"/>
  <c r="L26" i="14"/>
  <c r="K26" i="14"/>
  <c r="J26" i="14"/>
  <c r="I26" i="14"/>
  <c r="H26" i="14"/>
  <c r="AI25" i="14"/>
  <c r="J25" i="14"/>
  <c r="I25" i="14"/>
  <c r="H25" i="14"/>
  <c r="K24" i="14"/>
  <c r="AC24" i="14" s="1"/>
  <c r="J24" i="14"/>
  <c r="I24" i="14"/>
  <c r="H24" i="14"/>
  <c r="K23" i="14"/>
  <c r="AC23" i="14" s="1"/>
  <c r="J23" i="14"/>
  <c r="I23" i="14"/>
  <c r="H23" i="14"/>
  <c r="AI22" i="14"/>
  <c r="J22" i="14"/>
  <c r="I22" i="14"/>
  <c r="H22" i="14"/>
  <c r="K21" i="14"/>
  <c r="J21" i="14"/>
  <c r="I21" i="14"/>
  <c r="H21" i="14"/>
  <c r="P20" i="14"/>
  <c r="J20" i="14"/>
  <c r="I20" i="14"/>
  <c r="H20" i="14"/>
  <c r="K19" i="14"/>
  <c r="J19" i="14"/>
  <c r="I19" i="14"/>
  <c r="H19" i="14"/>
  <c r="J18" i="14"/>
  <c r="I18" i="14"/>
  <c r="H18" i="14"/>
  <c r="T17" i="14"/>
  <c r="K17" i="14"/>
  <c r="J17" i="14"/>
  <c r="I17" i="14"/>
  <c r="O21" i="14" s="1"/>
  <c r="H17" i="14"/>
  <c r="H16" i="14"/>
  <c r="F16" i="14"/>
  <c r="E16" i="14"/>
  <c r="D16" i="14"/>
  <c r="G14" i="14"/>
  <c r="G35" i="14" s="1"/>
  <c r="G39" i="14" s="1"/>
  <c r="F14" i="14"/>
  <c r="F35" i="14" s="1"/>
  <c r="F39" i="14" s="1"/>
  <c r="F49" i="14" s="1"/>
  <c r="F59" i="14" s="1"/>
  <c r="E14" i="14"/>
  <c r="E35" i="14" s="1"/>
  <c r="E37" i="14" s="1"/>
  <c r="E80" i="14" s="1"/>
  <c r="D14" i="14"/>
  <c r="D35" i="14" s="1"/>
  <c r="K13" i="14"/>
  <c r="I13" i="14"/>
  <c r="H13" i="14"/>
  <c r="N12" i="14"/>
  <c r="H12" i="14"/>
  <c r="F36" i="13"/>
  <c r="F38" i="13" s="1"/>
  <c r="D36" i="13"/>
  <c r="F34" i="13"/>
  <c r="D34" i="13"/>
  <c r="F29" i="13"/>
  <c r="D17" i="13"/>
  <c r="F17" i="13" s="1"/>
  <c r="G17" i="13" s="1"/>
  <c r="C13" i="12" s="1"/>
  <c r="C16" i="13"/>
  <c r="C15" i="13"/>
  <c r="C13" i="13"/>
  <c r="C4" i="11"/>
  <c r="A3" i="10"/>
  <c r="N635" i="9"/>
  <c r="M635" i="9"/>
  <c r="G9" i="9"/>
  <c r="G10" i="9" s="1"/>
  <c r="G11" i="9" s="1"/>
  <c r="G12" i="9" s="1"/>
  <c r="G8" i="9"/>
  <c r="F8" i="9"/>
  <c r="G7" i="9"/>
  <c r="F7" i="9"/>
  <c r="G6" i="9"/>
  <c r="F6" i="9"/>
  <c r="E6" i="9"/>
  <c r="D6" i="9"/>
  <c r="G5" i="9"/>
  <c r="F5" i="9"/>
  <c r="G4" i="9"/>
  <c r="F4" i="9"/>
  <c r="E4" i="9"/>
  <c r="G41" i="8"/>
  <c r="G42" i="8" s="1"/>
  <c r="F40" i="8"/>
  <c r="G40" i="8" s="1"/>
  <c r="G27" i="8"/>
  <c r="G28" i="8" s="1"/>
  <c r="G26" i="8"/>
  <c r="F26" i="8"/>
  <c r="G20" i="8"/>
  <c r="G21" i="8" s="1"/>
  <c r="G19" i="8"/>
  <c r="F19" i="8"/>
  <c r="G13" i="8"/>
  <c r="G14" i="8" s="1"/>
  <c r="F12" i="8"/>
  <c r="G12" i="8" s="1"/>
  <c r="G6" i="8"/>
  <c r="G7" i="8" s="1"/>
  <c r="G5" i="8"/>
  <c r="A2" i="8"/>
  <c r="I43" i="7"/>
  <c r="I42" i="7"/>
  <c r="I41" i="7"/>
  <c r="J37" i="7"/>
  <c r="I36" i="7"/>
  <c r="J36" i="7" s="1"/>
  <c r="I35" i="7"/>
  <c r="J35" i="7" s="1"/>
  <c r="I34" i="7"/>
  <c r="J34" i="7" s="1"/>
  <c r="I33" i="7"/>
  <c r="J33" i="7" s="1"/>
  <c r="I32" i="7"/>
  <c r="J32" i="7" s="1"/>
  <c r="I31" i="7"/>
  <c r="J31" i="7" s="1"/>
  <c r="I30" i="7"/>
  <c r="J30" i="7" s="1"/>
  <c r="I29" i="7"/>
  <c r="J29" i="7" s="1"/>
  <c r="I28" i="7"/>
  <c r="J28" i="7" s="1"/>
  <c r="I27" i="7"/>
  <c r="J27" i="7" s="1"/>
  <c r="I26" i="7"/>
  <c r="J26" i="7" s="1"/>
  <c r="I25" i="7"/>
  <c r="J25" i="7" s="1"/>
  <c r="D24" i="7"/>
  <c r="I24" i="7" s="1"/>
  <c r="J24" i="7" s="1"/>
  <c r="D23" i="7"/>
  <c r="I23" i="7" s="1"/>
  <c r="J23" i="7" s="1"/>
  <c r="I22" i="7"/>
  <c r="J22" i="7" s="1"/>
  <c r="D22" i="7"/>
  <c r="D21" i="7"/>
  <c r="C21" i="7"/>
  <c r="B21" i="7"/>
  <c r="J18" i="7"/>
  <c r="I18" i="7"/>
  <c r="I17" i="7"/>
  <c r="J17" i="7" s="1"/>
  <c r="J16" i="7"/>
  <c r="I16" i="7"/>
  <c r="I15" i="7"/>
  <c r="J15" i="7" s="1"/>
  <c r="J14" i="7"/>
  <c r="I14" i="7"/>
  <c r="I13" i="7"/>
  <c r="J13" i="7" s="1"/>
  <c r="J12" i="7"/>
  <c r="I12" i="7"/>
  <c r="I11" i="7"/>
  <c r="J11" i="7" s="1"/>
  <c r="J63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62" i="6" s="1"/>
  <c r="J64" i="6" s="1"/>
  <c r="J65" i="6" s="1"/>
  <c r="J20" i="6"/>
  <c r="J19" i="6"/>
  <c r="J18" i="6"/>
  <c r="J17" i="6"/>
  <c r="J21" i="6" s="1"/>
  <c r="J16" i="6"/>
  <c r="G74" i="5"/>
  <c r="E74" i="5"/>
  <c r="E73" i="5"/>
  <c r="G73" i="5" s="1"/>
  <c r="G72" i="5"/>
  <c r="E72" i="5"/>
  <c r="E71" i="5"/>
  <c r="G71" i="5" s="1"/>
  <c r="G70" i="5"/>
  <c r="E70" i="5"/>
  <c r="E69" i="5"/>
  <c r="G69" i="5" s="1"/>
  <c r="E68" i="5"/>
  <c r="G62" i="5"/>
  <c r="G63" i="5" s="1"/>
  <c r="G61" i="5"/>
  <c r="G60" i="5"/>
  <c r="E54" i="5"/>
  <c r="G54" i="5" s="1"/>
  <c r="E53" i="5"/>
  <c r="G53" i="5" s="1"/>
  <c r="E52" i="5"/>
  <c r="G52" i="5" s="1"/>
  <c r="E51" i="5"/>
  <c r="G51" i="5" s="1"/>
  <c r="G50" i="5"/>
  <c r="G47" i="5"/>
  <c r="G45" i="5"/>
  <c r="E45" i="5"/>
  <c r="E44" i="5"/>
  <c r="G44" i="5" s="1"/>
  <c r="G43" i="5"/>
  <c r="E43" i="5"/>
  <c r="G42" i="5"/>
  <c r="E41" i="5"/>
  <c r="G41" i="5" s="1"/>
  <c r="G40" i="5"/>
  <c r="E38" i="5"/>
  <c r="G38" i="5" s="1"/>
  <c r="G37" i="5"/>
  <c r="E37" i="5"/>
  <c r="E36" i="5"/>
  <c r="G36" i="5" s="1"/>
  <c r="G35" i="5"/>
  <c r="E35" i="5"/>
  <c r="G24" i="5"/>
  <c r="G23" i="5"/>
  <c r="G22" i="5"/>
  <c r="G21" i="5"/>
  <c r="G20" i="5"/>
  <c r="G19" i="5"/>
  <c r="E18" i="5"/>
  <c r="G18" i="5" s="1"/>
  <c r="G17" i="5"/>
  <c r="G16" i="5"/>
  <c r="G15" i="5"/>
  <c r="G14" i="5"/>
  <c r="G25" i="5" s="1"/>
  <c r="I68" i="4"/>
  <c r="J65" i="4"/>
  <c r="I65" i="4"/>
  <c r="J62" i="4"/>
  <c r="G62" i="4"/>
  <c r="N49" i="4"/>
  <c r="M49" i="4"/>
  <c r="G49" i="4"/>
  <c r="E49" i="4"/>
  <c r="N42" i="4"/>
  <c r="N56" i="4" s="1"/>
  <c r="M42" i="4"/>
  <c r="G42" i="4"/>
  <c r="E42" i="4"/>
  <c r="N38" i="4"/>
  <c r="I38" i="4"/>
  <c r="G38" i="4"/>
  <c r="E38" i="4"/>
  <c r="N34" i="4"/>
  <c r="K34" i="4"/>
  <c r="I34" i="4"/>
  <c r="G34" i="4"/>
  <c r="E34" i="4"/>
  <c r="M26" i="4"/>
  <c r="K26" i="4"/>
  <c r="G26" i="4"/>
  <c r="E26" i="4"/>
  <c r="N26" i="4" s="1"/>
  <c r="M20" i="4"/>
  <c r="K20" i="4"/>
  <c r="I20" i="4"/>
  <c r="G20" i="4"/>
  <c r="E20" i="4"/>
  <c r="N20" i="4" s="1"/>
  <c r="G24" i="3"/>
  <c r="G25" i="3" s="1"/>
  <c r="G18" i="3"/>
  <c r="G17" i="3"/>
  <c r="G13" i="3"/>
  <c r="G19" i="3" s="1"/>
  <c r="L39" i="16" l="1"/>
  <c r="M39" i="16" s="1"/>
  <c r="L21" i="16"/>
  <c r="M21" i="16" s="1"/>
  <c r="L19" i="16"/>
  <c r="M19" i="16" s="1"/>
  <c r="L26" i="16"/>
  <c r="M26" i="16" s="1"/>
  <c r="L32" i="16"/>
  <c r="M32" i="16" s="1"/>
  <c r="L25" i="16"/>
  <c r="M25" i="16" s="1"/>
  <c r="L33" i="16"/>
  <c r="M33" i="16" s="1"/>
  <c r="L36" i="16"/>
  <c r="M36" i="16" s="1"/>
  <c r="L20" i="16"/>
  <c r="M20" i="16" s="1"/>
  <c r="L24" i="16"/>
  <c r="M24" i="16" s="1"/>
  <c r="L27" i="16"/>
  <c r="M27" i="16" s="1"/>
  <c r="L30" i="16"/>
  <c r="M30" i="16" s="1"/>
  <c r="L18" i="16"/>
  <c r="M18" i="16" s="1"/>
  <c r="L23" i="16"/>
  <c r="M23" i="16" s="1"/>
  <c r="L28" i="16"/>
  <c r="M28" i="16" s="1"/>
  <c r="L15" i="16"/>
  <c r="M15" i="16" s="1"/>
  <c r="L16" i="16"/>
  <c r="M16" i="16" s="1"/>
  <c r="C37" i="13"/>
  <c r="F28" i="13"/>
  <c r="F31" i="13" s="1"/>
  <c r="F32" i="13" s="1"/>
  <c r="C38" i="13"/>
  <c r="J10" i="16"/>
  <c r="L10" i="16"/>
  <c r="M10" i="16" s="1"/>
  <c r="M17" i="16"/>
  <c r="I38" i="16"/>
  <c r="J38" i="16" s="1"/>
  <c r="L38" i="16" s="1"/>
  <c r="M38" i="16" s="1"/>
  <c r="L11" i="16"/>
  <c r="M11" i="16" s="1"/>
  <c r="L7" i="16"/>
  <c r="M7" i="16" s="1"/>
  <c r="L13" i="16"/>
  <c r="M13" i="16" s="1"/>
  <c r="L12" i="16"/>
  <c r="M12" i="16" s="1"/>
  <c r="L9" i="16"/>
  <c r="M9" i="16" s="1"/>
  <c r="L8" i="16"/>
  <c r="M8" i="16" s="1"/>
  <c r="N32" i="14"/>
  <c r="N30" i="14"/>
  <c r="N28" i="14"/>
  <c r="N29" i="14"/>
  <c r="N24" i="14"/>
  <c r="N23" i="14"/>
  <c r="N19" i="14"/>
  <c r="N17" i="14"/>
  <c r="N33" i="14"/>
  <c r="N22" i="14"/>
  <c r="N21" i="14"/>
  <c r="AD12" i="14"/>
  <c r="N31" i="14"/>
  <c r="N27" i="14"/>
  <c r="N26" i="14"/>
  <c r="N18" i="14"/>
  <c r="Y12" i="14"/>
  <c r="AE12" i="14" s="1"/>
  <c r="AC13" i="14"/>
  <c r="L13" i="14"/>
  <c r="F61" i="14"/>
  <c r="F62" i="14" s="1"/>
  <c r="F63" i="14" s="1"/>
  <c r="F68" i="14" s="1"/>
  <c r="AC19" i="14"/>
  <c r="L19" i="14"/>
  <c r="K25" i="14"/>
  <c r="AC25" i="14" s="1"/>
  <c r="O25" i="14"/>
  <c r="T29" i="14"/>
  <c r="AD13" i="14"/>
  <c r="L18" i="14"/>
  <c r="T18" i="14"/>
  <c r="T63" i="14" s="1"/>
  <c r="T64" i="14" s="1"/>
  <c r="O18" i="14"/>
  <c r="K18" i="14"/>
  <c r="AC18" i="14" s="1"/>
  <c r="T26" i="14"/>
  <c r="T19" i="14"/>
  <c r="O19" i="14"/>
  <c r="N20" i="14"/>
  <c r="D39" i="14"/>
  <c r="D37" i="14"/>
  <c r="H35" i="14"/>
  <c r="H14" i="14"/>
  <c r="AC17" i="14"/>
  <c r="L17" i="14"/>
  <c r="AC21" i="14"/>
  <c r="L21" i="14"/>
  <c r="N25" i="14"/>
  <c r="T32" i="14"/>
  <c r="M23" i="14"/>
  <c r="O17" i="14"/>
  <c r="T20" i="14"/>
  <c r="K20" i="14"/>
  <c r="AC20" i="14" s="1"/>
  <c r="O20" i="14"/>
  <c r="O23" i="14"/>
  <c r="O24" i="14"/>
  <c r="T25" i="14"/>
  <c r="AD55" i="14"/>
  <c r="Y55" i="14"/>
  <c r="AE55" i="14" s="1"/>
  <c r="J63" i="14"/>
  <c r="J64" i="14" s="1"/>
  <c r="O27" i="14"/>
  <c r="K27" i="14"/>
  <c r="T27" i="14"/>
  <c r="M28" i="14"/>
  <c r="AC32" i="14"/>
  <c r="L32" i="14"/>
  <c r="M33" i="14"/>
  <c r="T21" i="14"/>
  <c r="T22" i="14"/>
  <c r="O22" i="14"/>
  <c r="K22" i="14"/>
  <c r="L24" i="14"/>
  <c r="O26" i="14"/>
  <c r="O29" i="14"/>
  <c r="T30" i="14"/>
  <c r="O30" i="14"/>
  <c r="K30" i="14"/>
  <c r="O31" i="14"/>
  <c r="O32" i="14"/>
  <c r="E39" i="14"/>
  <c r="M29" i="14"/>
  <c r="M32" i="14"/>
  <c r="Q32" i="14" s="1"/>
  <c r="L23" i="14"/>
  <c r="T23" i="14"/>
  <c r="M24" i="14"/>
  <c r="Q24" i="14" s="1"/>
  <c r="T24" i="14"/>
  <c r="M25" i="14"/>
  <c r="L27" i="14"/>
  <c r="T28" i="14"/>
  <c r="O28" i="14"/>
  <c r="K28" i="14"/>
  <c r="I63" i="14"/>
  <c r="I64" i="14" s="1"/>
  <c r="L33" i="14"/>
  <c r="T33" i="14"/>
  <c r="O33" i="14"/>
  <c r="K33" i="14"/>
  <c r="G42" i="14"/>
  <c r="H43" i="14"/>
  <c r="P43" i="14" s="1"/>
  <c r="AE44" i="14"/>
  <c r="AE45" i="14"/>
  <c r="AE46" i="14"/>
  <c r="P31" i="14"/>
  <c r="L29" i="14"/>
  <c r="Q29" i="14" s="1"/>
  <c r="L31" i="14"/>
  <c r="T31" i="14"/>
  <c r="D13" i="12"/>
  <c r="E13" i="12" s="1"/>
  <c r="F28" i="5"/>
  <c r="G28" i="5" s="1"/>
  <c r="F26" i="5"/>
  <c r="G26" i="5" s="1"/>
  <c r="F29" i="5"/>
  <c r="F27" i="5"/>
  <c r="G27" i="5" s="1"/>
  <c r="J19" i="7"/>
  <c r="E57" i="4"/>
  <c r="N57" i="4"/>
  <c r="N32" i="4"/>
  <c r="G48" i="5"/>
  <c r="E55" i="5" s="1"/>
  <c r="G55" i="5" s="1"/>
  <c r="G56" i="5" s="1"/>
  <c r="F24" i="6"/>
  <c r="F23" i="6"/>
  <c r="J23" i="6" s="1"/>
  <c r="I21" i="7"/>
  <c r="J21" i="7" s="1"/>
  <c r="E179" i="1"/>
  <c r="F601" i="1"/>
  <c r="F155" i="1"/>
  <c r="F156" i="1" s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D401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293" i="1"/>
  <c r="D301" i="1"/>
  <c r="F299" i="1"/>
  <c r="F298" i="1"/>
  <c r="F297" i="1"/>
  <c r="F296" i="1"/>
  <c r="F295" i="1"/>
  <c r="F294" i="1"/>
  <c r="F292" i="1"/>
  <c r="F291" i="1"/>
  <c r="F290" i="1"/>
  <c r="F289" i="1"/>
  <c r="F288" i="1"/>
  <c r="F287" i="1"/>
  <c r="F286" i="1"/>
  <c r="F277" i="1"/>
  <c r="F281" i="1"/>
  <c r="F280" i="1"/>
  <c r="F279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D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D154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D116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D97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D78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D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D39" i="1"/>
  <c r="L49" i="16" l="1"/>
  <c r="L50" i="16" s="1"/>
  <c r="F39" i="13"/>
  <c r="C39" i="13"/>
  <c r="M49" i="16"/>
  <c r="M50" i="16" s="1"/>
  <c r="H68" i="14"/>
  <c r="F76" i="14"/>
  <c r="Q27" i="14"/>
  <c r="Q21" i="14"/>
  <c r="AC28" i="14"/>
  <c r="E41" i="14"/>
  <c r="E48" i="14" s="1"/>
  <c r="E49" i="14" s="1"/>
  <c r="E59" i="14" s="1"/>
  <c r="D80" i="14"/>
  <c r="H80" i="14" s="1"/>
  <c r="H37" i="14"/>
  <c r="AE43" i="14"/>
  <c r="Y43" i="14"/>
  <c r="P19" i="14"/>
  <c r="AD43" i="14"/>
  <c r="Q23" i="14"/>
  <c r="L22" i="14"/>
  <c r="AC22" i="14"/>
  <c r="AC63" i="14" s="1"/>
  <c r="H39" i="14"/>
  <c r="D41" i="14"/>
  <c r="K63" i="14"/>
  <c r="K64" i="14" s="1"/>
  <c r="G48" i="14"/>
  <c r="G49" i="14" s="1"/>
  <c r="H42" i="14"/>
  <c r="L28" i="14"/>
  <c r="Q28" i="14" s="1"/>
  <c r="Q22" i="14"/>
  <c r="M21" i="14"/>
  <c r="M31" i="14"/>
  <c r="AC30" i="14"/>
  <c r="L30" i="14"/>
  <c r="M17" i="14"/>
  <c r="M18" i="14"/>
  <c r="Q18" i="14" s="1"/>
  <c r="M27" i="14"/>
  <c r="L25" i="14"/>
  <c r="Q25" i="14" s="1"/>
  <c r="N63" i="14"/>
  <c r="N64" i="14" s="1"/>
  <c r="AC33" i="14"/>
  <c r="Q33" i="14"/>
  <c r="M20" i="14"/>
  <c r="Q20" i="14" s="1"/>
  <c r="M26" i="14"/>
  <c r="Q26" i="14" s="1"/>
  <c r="Q31" i="14"/>
  <c r="M19" i="14"/>
  <c r="Q19" i="14" s="1"/>
  <c r="Y13" i="14"/>
  <c r="AE13" i="14" s="1"/>
  <c r="M30" i="14"/>
  <c r="AC27" i="14"/>
  <c r="L20" i="14"/>
  <c r="L63" i="14" s="1"/>
  <c r="L64" i="14" s="1"/>
  <c r="O63" i="14"/>
  <c r="O64" i="14" s="1"/>
  <c r="M22" i="14"/>
  <c r="J38" i="7"/>
  <c r="D37" i="7"/>
  <c r="D38" i="7"/>
  <c r="J39" i="7"/>
  <c r="F30" i="5"/>
  <c r="G30" i="5" s="1"/>
  <c r="G29" i="5"/>
  <c r="G31" i="5" s="1"/>
  <c r="G32" i="5" s="1"/>
  <c r="J24" i="6"/>
  <c r="J26" i="6" s="1"/>
  <c r="J66" i="6" s="1"/>
  <c r="J67" i="6" s="1"/>
  <c r="F25" i="6"/>
  <c r="J25" i="6" s="1"/>
  <c r="N65" i="4"/>
  <c r="E62" i="4"/>
  <c r="N62" i="4"/>
  <c r="E68" i="4"/>
  <c r="E65" i="4"/>
  <c r="N60" i="4"/>
  <c r="F41" i="7"/>
  <c r="G65" i="4"/>
  <c r="G68" i="4"/>
  <c r="F57" i="5"/>
  <c r="G57" i="5" s="1"/>
  <c r="G58" i="5" s="1"/>
  <c r="F597" i="1"/>
  <c r="F598" i="1" s="1"/>
  <c r="E581" i="1" s="1"/>
  <c r="F580" i="1" s="1"/>
  <c r="F577" i="1"/>
  <c r="F578" i="1" s="1"/>
  <c r="F558" i="1"/>
  <c r="F559" i="1" s="1"/>
  <c r="F540" i="1"/>
  <c r="F521" i="1"/>
  <c r="F522" i="1" s="1"/>
  <c r="F504" i="1" s="1"/>
  <c r="F501" i="1"/>
  <c r="F502" i="1" s="1"/>
  <c r="E485" i="1" s="1"/>
  <c r="F481" i="1"/>
  <c r="F482" i="1" s="1"/>
  <c r="E465" i="1" s="1"/>
  <c r="F464" i="1" s="1"/>
  <c r="F461" i="1"/>
  <c r="F462" i="1" s="1"/>
  <c r="E445" i="1" s="1"/>
  <c r="F444" i="1" s="1"/>
  <c r="F423" i="1"/>
  <c r="F424" i="1" s="1"/>
  <c r="E407" i="1" s="1"/>
  <c r="F442" i="1"/>
  <c r="F443" i="1" s="1"/>
  <c r="E426" i="1" s="1"/>
  <c r="F425" i="1" s="1"/>
  <c r="F380" i="1"/>
  <c r="F381" i="1" s="1"/>
  <c r="E364" i="1" s="1"/>
  <c r="F360" i="1"/>
  <c r="F361" i="1" s="1"/>
  <c r="E344" i="1" s="1"/>
  <c r="F343" i="1" s="1"/>
  <c r="F340" i="1"/>
  <c r="F341" i="1" s="1"/>
  <c r="F323" i="1" s="1"/>
  <c r="F320" i="1"/>
  <c r="F321" i="1" s="1"/>
  <c r="E304" i="1" s="1"/>
  <c r="F303" i="1" s="1"/>
  <c r="F282" i="1"/>
  <c r="F400" i="1"/>
  <c r="F401" i="1" s="1"/>
  <c r="E384" i="1" s="1"/>
  <c r="F300" i="1"/>
  <c r="F301" i="1" s="1"/>
  <c r="E284" i="1" s="1"/>
  <c r="F283" i="1" s="1"/>
  <c r="F275" i="1"/>
  <c r="F276" i="1" s="1"/>
  <c r="E259" i="1" s="1"/>
  <c r="F258" i="1" s="1"/>
  <c r="F255" i="1"/>
  <c r="F256" i="1" s="1"/>
  <c r="E239" i="1" s="1"/>
  <c r="F238" i="1" s="1"/>
  <c r="F235" i="1"/>
  <c r="F236" i="1" s="1"/>
  <c r="E219" i="1" s="1"/>
  <c r="F218" i="1" s="1"/>
  <c r="F215" i="1"/>
  <c r="F216" i="1" s="1"/>
  <c r="E199" i="1" s="1"/>
  <c r="F195" i="1"/>
  <c r="F196" i="1" s="1"/>
  <c r="F176" i="1"/>
  <c r="F177" i="1" s="1"/>
  <c r="F134" i="1"/>
  <c r="F135" i="1" s="1"/>
  <c r="E118" i="1" s="1"/>
  <c r="F117" i="1" s="1"/>
  <c r="F153" i="1"/>
  <c r="F154" i="1" s="1"/>
  <c r="E137" i="1" s="1"/>
  <c r="F136" i="1" s="1"/>
  <c r="F96" i="1"/>
  <c r="F97" i="1" s="1"/>
  <c r="E80" i="1" s="1"/>
  <c r="F79" i="1" s="1"/>
  <c r="F115" i="1"/>
  <c r="F116" i="1" s="1"/>
  <c r="F77" i="1"/>
  <c r="F78" i="1" s="1"/>
  <c r="E61" i="1" s="1"/>
  <c r="F60" i="1" s="1"/>
  <c r="F57" i="1"/>
  <c r="F58" i="1" s="1"/>
  <c r="E41" i="1" s="1"/>
  <c r="F40" i="1" s="1"/>
  <c r="F38" i="1"/>
  <c r="F39" i="1" s="1"/>
  <c r="E22" i="1" s="1"/>
  <c r="F21" i="1" s="1"/>
  <c r="F599" i="1" l="1"/>
  <c r="F600" i="1" s="1"/>
  <c r="F602" i="1" s="1"/>
  <c r="F603" i="1" s="1"/>
  <c r="E13" i="13"/>
  <c r="E15" i="13"/>
  <c r="E61" i="14"/>
  <c r="E62" i="14" s="1"/>
  <c r="E63" i="14"/>
  <c r="E67" i="14" s="1"/>
  <c r="Q30" i="14"/>
  <c r="D48" i="14"/>
  <c r="H41" i="14"/>
  <c r="P63" i="14"/>
  <c r="P64" i="14" s="1"/>
  <c r="F78" i="14"/>
  <c r="F77" i="14"/>
  <c r="M63" i="14"/>
  <c r="M64" i="14" s="1"/>
  <c r="Q17" i="14"/>
  <c r="E15" i="3"/>
  <c r="G15" i="3" s="1"/>
  <c r="J68" i="6"/>
  <c r="G64" i="5"/>
  <c r="G65" i="5" s="1"/>
  <c r="G75" i="5" s="1"/>
  <c r="E67" i="4"/>
  <c r="E70" i="4"/>
  <c r="N68" i="4"/>
  <c r="N71" i="4" s="1"/>
  <c r="N72" i="4" s="1"/>
  <c r="N73" i="4" s="1"/>
  <c r="N74" i="4" s="1"/>
  <c r="J41" i="7"/>
  <c r="F42" i="7"/>
  <c r="J42" i="7" s="1"/>
  <c r="E99" i="1"/>
  <c r="F604" i="1" l="1"/>
  <c r="F605" i="1" s="1"/>
  <c r="F21" i="3"/>
  <c r="H48" i="14"/>
  <c r="D49" i="14"/>
  <c r="E76" i="14"/>
  <c r="H67" i="14"/>
  <c r="Q63" i="14"/>
  <c r="R17" i="14"/>
  <c r="N76" i="4"/>
  <c r="M77" i="4" s="1"/>
  <c r="E75" i="4"/>
  <c r="N75" i="4" s="1"/>
  <c r="E12" i="3"/>
  <c r="G12" i="3" s="1"/>
  <c r="G76" i="5"/>
  <c r="E16" i="3"/>
  <c r="G16" i="3" s="1"/>
  <c r="F43" i="7"/>
  <c r="J43" i="7" s="1"/>
  <c r="J44" i="7" s="1"/>
  <c r="J45" i="7" s="1"/>
  <c r="J46" i="7" s="1"/>
  <c r="Q64" i="14" l="1"/>
  <c r="R24" i="14"/>
  <c r="S29" i="14"/>
  <c r="R32" i="14"/>
  <c r="R29" i="14"/>
  <c r="S24" i="14"/>
  <c r="S32" i="14"/>
  <c r="R19" i="14"/>
  <c r="R22" i="14"/>
  <c r="R27" i="14"/>
  <c r="S31" i="14"/>
  <c r="S23" i="14"/>
  <c r="R33" i="14"/>
  <c r="S27" i="14"/>
  <c r="R23" i="14"/>
  <c r="S21" i="14"/>
  <c r="R26" i="14"/>
  <c r="R25" i="14"/>
  <c r="S20" i="14"/>
  <c r="R21" i="14"/>
  <c r="R31" i="14"/>
  <c r="S33" i="14"/>
  <c r="S18" i="14"/>
  <c r="R20" i="14"/>
  <c r="S28" i="14"/>
  <c r="S26" i="14"/>
  <c r="S25" i="14"/>
  <c r="R18" i="14"/>
  <c r="S19" i="14"/>
  <c r="R28" i="14"/>
  <c r="S22" i="14"/>
  <c r="D59" i="14"/>
  <c r="H49" i="14"/>
  <c r="G51" i="14" s="1"/>
  <c r="U17" i="14"/>
  <c r="E77" i="14"/>
  <c r="E78" i="14" s="1"/>
  <c r="S17" i="14"/>
  <c r="R30" i="14"/>
  <c r="S30" i="14"/>
  <c r="J47" i="7"/>
  <c r="J48" i="7"/>
  <c r="J49" i="7" s="1"/>
  <c r="E14" i="3"/>
  <c r="G14" i="3" s="1"/>
  <c r="B13" i="13"/>
  <c r="L77" i="4"/>
  <c r="B14" i="13" l="1"/>
  <c r="D14" i="13" s="1"/>
  <c r="D13" i="13"/>
  <c r="AD30" i="14"/>
  <c r="G52" i="14"/>
  <c r="W51" i="14"/>
  <c r="G70" i="14"/>
  <c r="H51" i="14"/>
  <c r="AD19" i="14"/>
  <c r="AD28" i="14"/>
  <c r="U31" i="14"/>
  <c r="V31" i="14"/>
  <c r="U26" i="14"/>
  <c r="V26" i="14" s="1"/>
  <c r="U33" i="14"/>
  <c r="V33" i="14"/>
  <c r="U22" i="14"/>
  <c r="V22" i="14" s="1"/>
  <c r="U29" i="14"/>
  <c r="V29" i="14" s="1"/>
  <c r="U30" i="14"/>
  <c r="V30" i="14"/>
  <c r="D61" i="14"/>
  <c r="U18" i="14"/>
  <c r="U63" i="14" s="1"/>
  <c r="U64" i="14" s="1"/>
  <c r="V18" i="14"/>
  <c r="U20" i="14"/>
  <c r="V20" i="14" s="1"/>
  <c r="U21" i="14"/>
  <c r="V21" i="14" s="1"/>
  <c r="AD21" i="14"/>
  <c r="AD23" i="14"/>
  <c r="U19" i="14"/>
  <c r="V19" i="14" s="1"/>
  <c r="U32" i="14"/>
  <c r="V32" i="14" s="1"/>
  <c r="S63" i="14"/>
  <c r="AD17" i="14"/>
  <c r="V17" i="14"/>
  <c r="AD22" i="14"/>
  <c r="AD25" i="14"/>
  <c r="AD18" i="14"/>
  <c r="AD20" i="14"/>
  <c r="U23" i="14"/>
  <c r="V23" i="14"/>
  <c r="AD31" i="14"/>
  <c r="AD32" i="14"/>
  <c r="AD29" i="14"/>
  <c r="R63" i="14"/>
  <c r="R64" i="14" s="1"/>
  <c r="U28" i="14"/>
  <c r="V28" i="14"/>
  <c r="AD26" i="14"/>
  <c r="AD33" i="14"/>
  <c r="U25" i="14"/>
  <c r="V25" i="14" s="1"/>
  <c r="AD27" i="14"/>
  <c r="V27" i="14"/>
  <c r="U27" i="14"/>
  <c r="AD24" i="14"/>
  <c r="V24" i="14"/>
  <c r="U24" i="14"/>
  <c r="F13" i="13" l="1"/>
  <c r="G13" i="13" s="1"/>
  <c r="F14" i="13"/>
  <c r="G14" i="13" s="1"/>
  <c r="W19" i="14"/>
  <c r="X19" i="14" s="1"/>
  <c r="W20" i="14"/>
  <c r="X20" i="14" s="1"/>
  <c r="W25" i="14"/>
  <c r="X25" i="14"/>
  <c r="W29" i="14"/>
  <c r="X29" i="14" s="1"/>
  <c r="W26" i="14"/>
  <c r="X26" i="14"/>
  <c r="W32" i="14"/>
  <c r="X32" i="14" s="1"/>
  <c r="W21" i="14"/>
  <c r="X21" i="14"/>
  <c r="W22" i="14"/>
  <c r="X22" i="14"/>
  <c r="W24" i="14"/>
  <c r="X24" i="14" s="1"/>
  <c r="W27" i="14"/>
  <c r="X27" i="14"/>
  <c r="V63" i="14"/>
  <c r="V64" i="14" s="1"/>
  <c r="W17" i="14"/>
  <c r="W18" i="14"/>
  <c r="X18" i="14" s="1"/>
  <c r="W33" i="14"/>
  <c r="X33" i="14"/>
  <c r="W31" i="14"/>
  <c r="X31" i="14"/>
  <c r="X28" i="14"/>
  <c r="W28" i="14"/>
  <c r="H52" i="14"/>
  <c r="G59" i="14"/>
  <c r="W23" i="14"/>
  <c r="X23" i="14"/>
  <c r="AD63" i="14"/>
  <c r="X30" i="14"/>
  <c r="W30" i="14"/>
  <c r="S64" i="14"/>
  <c r="E104" i="14"/>
  <c r="D62" i="14"/>
  <c r="H70" i="14"/>
  <c r="G76" i="14"/>
  <c r="C11" i="12" l="1"/>
  <c r="Y32" i="14"/>
  <c r="AE32" i="14" s="1"/>
  <c r="Y18" i="14"/>
  <c r="AE18" i="14" s="1"/>
  <c r="Z18" i="14"/>
  <c r="Y20" i="14"/>
  <c r="AE20" i="14" s="1"/>
  <c r="Y24" i="14"/>
  <c r="AE24" i="14" s="1"/>
  <c r="Z24" i="14"/>
  <c r="Y29" i="14"/>
  <c r="AE29" i="14" s="1"/>
  <c r="Y19" i="14"/>
  <c r="AE19" i="14" s="1"/>
  <c r="E106" i="14"/>
  <c r="E107" i="14"/>
  <c r="Y30" i="14"/>
  <c r="AE30" i="14" s="1"/>
  <c r="Y23" i="14"/>
  <c r="AE23" i="14" s="1"/>
  <c r="Z23" i="14"/>
  <c r="Y28" i="14"/>
  <c r="AE28" i="14" s="1"/>
  <c r="Y31" i="14"/>
  <c r="AE31" i="14" s="1"/>
  <c r="Z31" i="14"/>
  <c r="W63" i="14"/>
  <c r="W64" i="14" s="1"/>
  <c r="Z27" i="14"/>
  <c r="Y27" i="14"/>
  <c r="AE27" i="14" s="1"/>
  <c r="Y22" i="14"/>
  <c r="AE22" i="14" s="1"/>
  <c r="G61" i="14"/>
  <c r="H59" i="14"/>
  <c r="Y33" i="14"/>
  <c r="AE33" i="14" s="1"/>
  <c r="Z33" i="14"/>
  <c r="Y21" i="14"/>
  <c r="AE21" i="14" s="1"/>
  <c r="Y26" i="14"/>
  <c r="AE26" i="14" s="1"/>
  <c r="Y25" i="14"/>
  <c r="AE25" i="14" s="1"/>
  <c r="Z25" i="14"/>
  <c r="G77" i="14"/>
  <c r="G78" i="14" s="1"/>
  <c r="D63" i="14"/>
  <c r="X17" i="14"/>
  <c r="D11" i="12" l="1"/>
  <c r="E11" i="12" s="1"/>
  <c r="AA33" i="14"/>
  <c r="AB33" i="14" s="1"/>
  <c r="AJ33" i="14" s="1"/>
  <c r="AA27" i="14"/>
  <c r="AB27" i="14" s="1"/>
  <c r="AJ27" i="14" s="1"/>
  <c r="AA24" i="14"/>
  <c r="AB24" i="14"/>
  <c r="AJ24" i="14" s="1"/>
  <c r="AA18" i="14"/>
  <c r="AB18" i="14" s="1"/>
  <c r="AJ18" i="14" s="1"/>
  <c r="X63" i="14"/>
  <c r="Y17" i="14"/>
  <c r="Z26" i="14"/>
  <c r="Z28" i="14"/>
  <c r="Z30" i="14"/>
  <c r="Z19" i="14"/>
  <c r="D66" i="14"/>
  <c r="AA25" i="14"/>
  <c r="AB25" i="14" s="1"/>
  <c r="AJ25" i="14" s="1"/>
  <c r="Z22" i="14"/>
  <c r="AA31" i="14"/>
  <c r="AB31" i="14" s="1"/>
  <c r="AJ31" i="14" s="1"/>
  <c r="AB23" i="14"/>
  <c r="AJ23" i="14" s="1"/>
  <c r="AA23" i="14"/>
  <c r="E108" i="14"/>
  <c r="F107" i="14"/>
  <c r="Z21" i="14"/>
  <c r="G62" i="14"/>
  <c r="H61" i="14"/>
  <c r="Z29" i="14"/>
  <c r="Z20" i="14"/>
  <c r="Z32" i="14"/>
  <c r="AA32" i="14" l="1"/>
  <c r="AB32" i="14"/>
  <c r="AJ32" i="14" s="1"/>
  <c r="AA21" i="14"/>
  <c r="AB21" i="14"/>
  <c r="AJ21" i="14" s="1"/>
  <c r="AA30" i="14"/>
  <c r="AB30" i="14" s="1"/>
  <c r="AJ30" i="14" s="1"/>
  <c r="AA26" i="14"/>
  <c r="AB26" i="14" s="1"/>
  <c r="AJ26" i="14" s="1"/>
  <c r="AA20" i="14"/>
  <c r="AB20" i="14" s="1"/>
  <c r="AJ20" i="14" s="1"/>
  <c r="AF55" i="14"/>
  <c r="AG55" i="14"/>
  <c r="AA28" i="14"/>
  <c r="AB28" i="14" s="1"/>
  <c r="AJ28" i="14" s="1"/>
  <c r="Y63" i="14"/>
  <c r="AE17" i="14"/>
  <c r="AA29" i="14"/>
  <c r="AB29" i="14" s="1"/>
  <c r="AJ29" i="14" s="1"/>
  <c r="Z17" i="14"/>
  <c r="H62" i="14"/>
  <c r="G63" i="14"/>
  <c r="H63" i="14" s="1"/>
  <c r="AA22" i="14"/>
  <c r="AB22" i="14" s="1"/>
  <c r="AJ22" i="14" s="1"/>
  <c r="H66" i="14"/>
  <c r="D76" i="14"/>
  <c r="AA19" i="14"/>
  <c r="AB19" i="14" s="1"/>
  <c r="AJ19" i="14" s="1"/>
  <c r="AE63" i="14" l="1"/>
  <c r="E132" i="14" s="1"/>
  <c r="AA17" i="14"/>
  <c r="AA63" i="14" s="1"/>
  <c r="Z63" i="14"/>
  <c r="D77" i="14"/>
  <c r="H77" i="14" s="1"/>
  <c r="H76" i="14"/>
  <c r="D78" i="14"/>
  <c r="H78" i="14" s="1"/>
  <c r="E134" i="14" l="1"/>
  <c r="E135" i="14"/>
  <c r="AB17" i="14"/>
  <c r="AB63" i="14" l="1"/>
  <c r="AJ17" i="14"/>
  <c r="E136" i="14"/>
  <c r="F135" i="14"/>
  <c r="AF45" i="14" l="1"/>
  <c r="AF44" i="14"/>
  <c r="AF46" i="14"/>
  <c r="AG44" i="14"/>
  <c r="AF13" i="14"/>
  <c r="AG45" i="14"/>
  <c r="AG46" i="14"/>
  <c r="AG12" i="14"/>
  <c r="AF12" i="14"/>
  <c r="AG13" i="14"/>
  <c r="AG43" i="14"/>
  <c r="AF43" i="14"/>
  <c r="AF29" i="14"/>
  <c r="AF24" i="14"/>
  <c r="AF17" i="14"/>
  <c r="AF18" i="14"/>
  <c r="AF20" i="14"/>
  <c r="AF23" i="14"/>
  <c r="AF27" i="14"/>
  <c r="AF31" i="14"/>
  <c r="AF30" i="14"/>
  <c r="AF22" i="14"/>
  <c r="AF33" i="14"/>
  <c r="AF25" i="14"/>
  <c r="AF21" i="14"/>
  <c r="AF26" i="14"/>
  <c r="AF28" i="14"/>
  <c r="AF19" i="14"/>
  <c r="AF32" i="14"/>
  <c r="AG26" i="14"/>
  <c r="AG33" i="14"/>
  <c r="AG20" i="14"/>
  <c r="AG23" i="14"/>
  <c r="AG28" i="14"/>
  <c r="AG22" i="14"/>
  <c r="AG24" i="14"/>
  <c r="AG32" i="14"/>
  <c r="AG30" i="14"/>
  <c r="AG18" i="14"/>
  <c r="AG25" i="14"/>
  <c r="AG27" i="14"/>
  <c r="AG19" i="14"/>
  <c r="AG21" i="14"/>
  <c r="AG29" i="14"/>
  <c r="AG31" i="14"/>
  <c r="AG17" i="14"/>
  <c r="AG63" i="14" l="1"/>
  <c r="AF63" i="14"/>
  <c r="G21" i="3" l="1"/>
  <c r="G22" i="3" s="1"/>
  <c r="B15" i="13" s="1"/>
  <c r="G26" i="3" l="1"/>
  <c r="B16" i="13" l="1"/>
  <c r="D16" i="13" s="1"/>
  <c r="F16" i="13" s="1"/>
  <c r="G16" i="13" s="1"/>
  <c r="C17" i="12" s="1"/>
  <c r="D17" i="12" s="1"/>
  <c r="E17" i="12" s="1"/>
  <c r="D15" i="13"/>
  <c r="B18" i="13" l="1"/>
  <c r="B19" i="13" s="1"/>
  <c r="B20" i="13" s="1"/>
  <c r="D18" i="13"/>
  <c r="D19" i="13" s="1"/>
  <c r="D20" i="13" s="1"/>
  <c r="F15" i="13"/>
  <c r="F18" i="13" s="1"/>
  <c r="G15" i="13" l="1"/>
  <c r="G18" i="13" s="1"/>
  <c r="G19" i="13" s="1"/>
  <c r="G20" i="13" s="1"/>
  <c r="F19" i="13"/>
  <c r="F20" i="13" s="1"/>
  <c r="C12" i="12"/>
  <c r="C15" i="12" l="1"/>
  <c r="D15" i="12" s="1"/>
  <c r="E15" i="12" s="1"/>
  <c r="D12" i="12"/>
  <c r="C14" i="12"/>
  <c r="E12" i="12" l="1"/>
  <c r="E14" i="12" s="1"/>
  <c r="D14" i="12"/>
  <c r="G6" i="11" l="1"/>
  <c r="B23" i="10"/>
  <c r="A7" i="11"/>
</calcChain>
</file>

<file path=xl/comments1.xml><?xml version="1.0" encoding="utf-8"?>
<comments xmlns="http://schemas.openxmlformats.org/spreadsheetml/2006/main">
  <authors>
    <author>Сергей</author>
    <author>Alex</author>
    <author>Алексей</author>
    <author>Alex Sosedko</author>
  </authors>
  <commentList>
    <comment ref="B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3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коэффициентов&gt;</t>
        </r>
      </text>
    </comment>
    <comment ref="E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
&lt;Расчет стомости - формула&gt;&lt;Обоснование коэффициентов&gt;</t>
        </r>
      </text>
    </comment>
    <comment ref="F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B607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B608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B60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B610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B612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<sst xmlns="http://schemas.openxmlformats.org/spreadsheetml/2006/main" count="2483" uniqueCount="1249">
  <si>
    <t>Форма 2п</t>
  </si>
  <si>
    <t>на проектные (изыскательские)  работы</t>
  </si>
  <si>
    <t>№ пп</t>
  </si>
  <si>
    <t>Характеристика предприятия,
здания, сооружения или вид работ</t>
  </si>
  <si>
    <t>(договору, дополнительному соглашению)</t>
  </si>
  <si>
    <t>Приложение к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</si>
  <si>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</si>
  <si>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</si>
  <si>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</si>
  <si>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Наименование организации заказчика:</t>
  </si>
  <si>
    <t>Итого по расчету: 3 704 120,00 руб.</t>
  </si>
  <si>
    <t>Расчет стоимости: (a+bx)*Kj или (стоимость строительно-монтажных работ)*проц./ 100 или количество * цена, руб.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</si>
  <si>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</si>
  <si>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</si>
  <si>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</si>
  <si>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</si>
  <si>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>Раздел 1. Наружные сети инженерного обеспечения:</t>
  </si>
  <si>
    <t>Сети электроснабжения:</t>
  </si>
  <si>
    <t xml:space="preserve">Воздушные линии напряжением до 1 кВ, длиной:свыше 5 до 10 км, 5,4(км) </t>
  </si>
  <si>
    <t xml:space="preserve">СБЦП "Коммунальные инженерные сети и сооружения (2012)" табл.18 п.3
(СБЦП07-18-3) </t>
  </si>
  <si>
    <t>(7710+1820*5,4)*0,4
(A+B*X)*Ки1</t>
  </si>
  <si>
    <t>Стадийность проектирования;</t>
  </si>
  <si>
    <t>Ки1=0,4 ;</t>
  </si>
  <si>
    <t xml:space="preserve"> </t>
  </si>
  <si>
    <t>Пояснительная записка;</t>
  </si>
  <si>
    <t>Проект полосы отвода;</t>
  </si>
  <si>
    <t>Здания и сооружения, входящие в инфраструктуру объекта;</t>
  </si>
  <si>
    <t>Проект организации строительства;</t>
  </si>
  <si>
    <t>Проект организации работ по сносу (демонтажу);</t>
  </si>
  <si>
    <t>Мероприятия по охране окружающей среды;</t>
  </si>
  <si>
    <t>Мероприятия по обеспечению пожарной безопасности;</t>
  </si>
  <si>
    <t>Смета на строительство;</t>
  </si>
  <si>
    <t>Раздел «Технологические конструктивные решения линейного объекта. Искусственные сооружения (инженерное обустройство, сети)» - Технологические решения;</t>
  </si>
  <si>
    <t>Раздел «Технологические конструктивные решения линейного объекта. Искусственные сооружения (инженерное обустройство, сети)» - Конструктивные решения;</t>
  </si>
  <si>
    <t>Раздел «Технологические конструктивные решения линейного объекта. Искусственные сооружения (инженерное обустройство, сети)» - Искусственные сооружения;</t>
  </si>
  <si>
    <t>Раздел «Технологические конструктивные решения линейного объекта. Искусственные сооружения (инженерное обустройство, сети)» - Обустройство;</t>
  </si>
  <si>
    <t>Раздел «Технологические конструктивные решения линейного объекта. Искусственные сооружения (инженерное обустройство, сети)» - Электроснабжение;</t>
  </si>
  <si>
    <t>Раздел «Технологические конструктивные решения линейного объекта. Искусственные сооружения (инженерное обустройство, сети)» - Водоснабжение и водоотведение;</t>
  </si>
  <si>
    <t>Раздел «Технологические конструктивные решения линейного объекта. Искусственные сооружения (инженерное обустройство, сети)» - Связь, сигнализация, АСУ;</t>
  </si>
  <si>
    <t>Итого "Коэфф. относительной стоимости"</t>
  </si>
  <si>
    <t>Котн=100%</t>
  </si>
  <si>
    <t xml:space="preserve">Кабельные линии напряжением до 35 кВ с интервалами протяженности:свыше 100 до 500 м, 250(м) </t>
  </si>
  <si>
    <t xml:space="preserve">СБЦП "Коммунальные инженерные сети и сооружения (2012)" табл.17 п.2
(СБЦП07-17-2) </t>
  </si>
  <si>
    <t>(7763+42*250)*0,4
(A+B*X)*Ки1</t>
  </si>
  <si>
    <t>Наружная сеть связи, в каб канализации</t>
  </si>
  <si>
    <t xml:space="preserve">Прокладка кабелей и подвеска проводов связи и радио по опорам, протяженностью:свыше 1000 до 6000 м, 5400(м) </t>
  </si>
  <si>
    <t xml:space="preserve">СБЦП "Коммунальные инженерные сети и сооружения (2012)" табл.1 п.50
(СБЦП07-1-50) </t>
  </si>
  <si>
    <t>(47000+58*5400)*0,4
(A+B*X)*Ки1</t>
  </si>
  <si>
    <t xml:space="preserve">Прокладка первого кабеля в проектируемой телефонной канализации при длине участка прокладки:свыше 1000 до 3000 м, 1150(м) </t>
  </si>
  <si>
    <t xml:space="preserve">СБЦП "Коммунальные инженерные сети и сооружения (2012)" табл.1 п.40
(СБЦП07-1-40) </t>
  </si>
  <si>
    <t>(32000+23*1150)*0,4
(A+B*X)*Ки1</t>
  </si>
  <si>
    <t xml:space="preserve">Прокладка бронированного кабеля связи в земле, протяженностью: до 250 м, 200(объект) </t>
  </si>
  <si>
    <t xml:space="preserve">СБЦП "Коммунальные инженерные сети и сооружения (2012)" табл.1 п.42
(СБЦП07-1-42) </t>
  </si>
  <si>
    <t xml:space="preserve">Подземный переход методом ГНБ через природные препятствия, железные и автомобильные дороги и подземные коммуникации, протяженность защитной трубы (кожуха) от 20 до 60 м, 40(1 м) </t>
  </si>
  <si>
    <t xml:space="preserve">СБЦП "Объекты связи (2010)" табл.1 п.48
(СБЦП02-1-48) </t>
  </si>
  <si>
    <t>(7580+15*40)*0,4
(A+B*X)*Ки1</t>
  </si>
  <si>
    <t>Технологические решения;</t>
  </si>
  <si>
    <t>Конструктивные решения;</t>
  </si>
  <si>
    <t>Искусственные сооружения;</t>
  </si>
  <si>
    <t>Обустройство;</t>
  </si>
  <si>
    <t>Электроснабжение;</t>
  </si>
  <si>
    <t>Водоснабжение и водоотведение;</t>
  </si>
  <si>
    <t>Связь, сигнализация, АСУ;</t>
  </si>
  <si>
    <t>Проект организация строительства;</t>
  </si>
  <si>
    <t>Охрана окружающей среды (ООС);</t>
  </si>
  <si>
    <t xml:space="preserve">Прокладка канализации связи и радио из асбоцементных труб диаметром 100 мм, емкостью до 6 отверстий включительно и протяженностью:свыше 250 до 500 м, 500(м) </t>
  </si>
  <si>
    <t xml:space="preserve">СБЦП "Коммунальные инженерные сети и сооружения (2012)" табл.1 п.10
(СБЦП07-1-10) </t>
  </si>
  <si>
    <t>(8000+116*500)*0,4
(A+B*X)*Ки1</t>
  </si>
  <si>
    <t>Итого по разделу 1 Наружные сети инженерного обеспечения:</t>
  </si>
  <si>
    <t>Раздел 2. Комплексная система безопасности (КСБ)</t>
  </si>
  <si>
    <t>Система сбора и обработки информации (ССОИ);</t>
  </si>
  <si>
    <t xml:space="preserve">Автоматизированное рабочее место (АРМ) оператора на базе ПЭВМ, 6(1 АРМ) </t>
  </si>
  <si>
    <t xml:space="preserve">СБЦП "Объекты связи (2010)" табл.24 п.1
(СБЦП02-24-1) </t>
  </si>
  <si>
    <t>(2400*6)*0,4
(A*X)*Ки1</t>
  </si>
  <si>
    <t xml:space="preserve">Радиостанция приемо-передающая мощностью до 1000 В, 5(1 станция) </t>
  </si>
  <si>
    <t xml:space="preserve">СБЦП "Объекты связи (2010)" табл.12 п.6
(СБЦП02-12-6) </t>
  </si>
  <si>
    <t>(39550*5)*0,4
(A*X)*Ки1</t>
  </si>
  <si>
    <t>Система охранного телевидения (СОТ)</t>
  </si>
  <si>
    <t xml:space="preserve">Установка промышленного телевизионного оборудования в готовом здании с числом камер от 2 до 12, 34(1 камера) </t>
  </si>
  <si>
    <t xml:space="preserve">СБЦП "Объекты связи (2010)" табл.20 п.7
(СБЦП02-20-7) </t>
  </si>
  <si>
    <t>(36610+4570*34)*0,4
(A+B*X)*Ки1</t>
  </si>
  <si>
    <t>Система охранного телевизионная горнолыжных трасс (СОТ ГЛТ)</t>
  </si>
  <si>
    <t xml:space="preserve">Установка промышленного телевизионного оборудования в готовом здании с числом камер от 2 до 12, 8(1 камера) </t>
  </si>
  <si>
    <t>(36610+4570*8)*0,4
(A+B*X)*Ки1</t>
  </si>
  <si>
    <t>Система охранного освещения (СОО)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</si>
  <si>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100 до 250 м, 200(п.м) </t>
  </si>
  <si>
    <t xml:space="preserve">СБЦП "Коммунальные инженерные сети и сооружения (2012)" табл.2 п.2
(СБЦП07-2-2) </t>
  </si>
  <si>
    <t>(7720+136*200)*0,4
(A+B*X)*Ки1</t>
  </si>
  <si>
    <t>Система охраны опор канатной дороги (СООКД):</t>
  </si>
  <si>
    <t xml:space="preserve">Установка промышленного телевизионного оборудования в готовом здании с числом камер от 2 до 12, 97(1 камера) </t>
  </si>
  <si>
    <t>(36610+4570*97)*0,4
(A+B*X)*Ки1</t>
  </si>
  <si>
    <t xml:space="preserve">Системы оповещения людей о пожаре на объекте площадью: до 100м2, 62(объект) </t>
  </si>
  <si>
    <t xml:space="preserve">СБЦ "Системы противопожарной и охранной защиты (1999)" табл.4 п.1
(СБЦ1-4-1) </t>
  </si>
  <si>
    <t>(480*62)*0,4
(A*X)*Ки1</t>
  </si>
  <si>
    <t>Принципиальные технические решения, технико-экономический анализ;</t>
  </si>
  <si>
    <t>Автоматика и сигнализация;</t>
  </si>
  <si>
    <t>Сметная документация;</t>
  </si>
  <si>
    <t xml:space="preserve">СБЦП "Коммунальные инженерные сети и сооружения (2012)" табл.2 п.1
(СБЦП07-2-1) </t>
  </si>
  <si>
    <t>Система экстренной связи (СЭС) (колонны информационные) 2,5 х 0,52 х 0,45 м</t>
  </si>
  <si>
    <t xml:space="preserve">Установка оперативно-диспетчерской связи емкостью в номерах: до 50, 4(1 номер) </t>
  </si>
  <si>
    <t xml:space="preserve">СБЦП "Объекты связи (2010)" табл.9 п.2
(СБЦП02-9-1) </t>
  </si>
  <si>
    <t>(1020+15*4)*0,4
(A+B*X)*Ки1</t>
  </si>
  <si>
    <t>Система экстренной связи горнолыжных трасс (СЭС ГЛТ)</t>
  </si>
  <si>
    <t xml:space="preserve">Установка оперативно-диспетчерской связи емкостью в номерах: до 50, 2(1 номер) </t>
  </si>
  <si>
    <t>(1020+15*2)*0,4
(A+B*X)*Ки1</t>
  </si>
  <si>
    <t>Система речевого оповещения (СРО) громкоговорители</t>
  </si>
  <si>
    <t xml:space="preserve">Производственная громкоговорящая избирательная или циркулярная связь в производственных помещениях с количеством абонентов:свыше 10 до 30, 14(1 абонент) </t>
  </si>
  <si>
    <t xml:space="preserve">СБЦП "Объекты связи (2010)" табл.9 п.4
(СБЦП02-9-4) </t>
  </si>
  <si>
    <t>(1650+76*14)*0,4
(A+B*X)*Ки1</t>
  </si>
  <si>
    <t xml:space="preserve">СБЦП "Объекты связи (2010)" табл.18 п.2
(СБЦП02-18-2) </t>
  </si>
  <si>
    <t>Система информационных видеоэкранов (СИО):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</si>
  <si>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 до 100 м. (Применительно), 2(объект) </t>
  </si>
  <si>
    <t>Система контроля и управления доступом транспортных средств (СКУД ТС)</t>
  </si>
  <si>
    <t xml:space="preserve">СБЦП "Железные дороги (2014)" табл.50 п.1
(СБЦП09-50-1) </t>
  </si>
  <si>
    <t xml:space="preserve">Установка промышленного телевизионного оборудования в готовом здании с числом камер от 2 до 12, 10(1 камера) </t>
  </si>
  <si>
    <t>(36610+4570*10)*0,4
(A+B*X)*Ки1</t>
  </si>
  <si>
    <t xml:space="preserve">Автоматизированное рабочее место (АРМ) оператора на базе ПЭВМ, 12(1 АРМ) </t>
  </si>
  <si>
    <t>(2400*12)*0,4
(A*X)*Ки1</t>
  </si>
  <si>
    <t>система передачи данных: СПД-СБ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</si>
  <si>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15(1 канал) </t>
  </si>
  <si>
    <t xml:space="preserve">СБЦП "Объекты связи (2010)" табл.2 п.2
(СБЦП02-2-2) </t>
  </si>
  <si>
    <t>(25980+4623*15)*0,4
(A+B*X)*Ки1</t>
  </si>
  <si>
    <t>Система оперативной диспетчерской связи (СОДС)</t>
  </si>
  <si>
    <t xml:space="preserve">Установка оперативно-диспетчерской связи емкостью в номерах: до 50, 1(1 номер) </t>
  </si>
  <si>
    <t>(1020+15*1)*0,4
(A+B*X)*Ки1</t>
  </si>
  <si>
    <t>Система подвижной радиосвязи:</t>
  </si>
  <si>
    <t xml:space="preserve">Радиостанция приемо-передающая мощностью до 1000 В (Применительно. Центральная станция), 1(1 станция) </t>
  </si>
  <si>
    <t>(39550*1)*0,4
(A*X)*Ки1</t>
  </si>
  <si>
    <t xml:space="preserve">СБЦП "Объекты связи (2010)" табл.17 п.9
(СБЦП02-17-9) </t>
  </si>
  <si>
    <t>(39550*2)*0,4
(A*X)*Ки1</t>
  </si>
  <si>
    <t>Структурированная кабельная система (СКС)</t>
  </si>
  <si>
    <t xml:space="preserve">Структурированная кабельная сеть с числом узлов:свыше 10 до 25, 15(1 узел) </t>
  </si>
  <si>
    <t xml:space="preserve">СБЦП "Объекты связи (2010)" табл.24 п.9
(СБЦП02-24-9) </t>
  </si>
  <si>
    <t>(29450+980*15)*0,4
(A+B*X)*Ки1</t>
  </si>
  <si>
    <t>Итого по разделу 2 Комплексная система безопасности (КСБ)</t>
  </si>
  <si>
    <t xml:space="preserve">   ВСЕГО по смете</t>
  </si>
  <si>
    <t>Коэффициент, учитывающий сейсмичность: 9 баллов и более. Коэффициент применяется к стоимости проектирования следующих разделов П+Р: ПЗУ (ППО в части вертикальной планировки и организации рельефа, транспорта); в полном объеме АР и КР (ТКР, ИЛО); в части монтажных элементов ИОС; доля СМ на выполняемый объем</t>
  </si>
  <si>
    <t>К1= 1,0904
(Методика, 707/пр. Приложение 5, табл.5.1, п.2.3)- Усложняющий</t>
  </si>
  <si>
    <t>К1= 1,1582
(Методика, 707/пр. Приложение 5, табл.5.1, п.2.3)- Усложняющий</t>
  </si>
  <si>
    <t>К1= 1,1676
(Методика, 707/пр. Приложение 5, табл.5.1, п.2.3)- Усложняющий</t>
  </si>
  <si>
    <t>Пояснительная записка</t>
  </si>
  <si>
    <t>Схема планировочной организации земельного участка</t>
  </si>
  <si>
    <t>Архитектурные решения</t>
  </si>
  <si>
    <t>Конструктивные и объемно-планировочные решения</t>
  </si>
  <si>
    <t>Инженерное оборудование, сети, инженерно-технические мероприятия, технологические решения. Система электроснабжения</t>
  </si>
  <si>
    <t>Инженерное оборудование, сети, инженерно-технические мероприятия, технологические решения. Системы водоснабжения и водоотведения</t>
  </si>
  <si>
    <t>Инженерное оборудование, сети, инженерно-технические мероприятия, технологические решения. Путевое развитие</t>
  </si>
  <si>
    <t>Инженерное оборудование, сети, инженерно-технические мероприятия, технологические решения. Отопление, вентиляция и кондиционирование воздуха</t>
  </si>
  <si>
    <t>Инженерное оборудование, сети, инженерно-технические мероприятия, технологические решения. Сети связи</t>
  </si>
  <si>
    <t>Инженерное оборудование, сети, инженерно-технические мероприятия, технологические решения. Технологические решения</t>
  </si>
  <si>
    <t>Проект организации строительства</t>
  </si>
  <si>
    <t>Перечень мероприятий по охране окружающей среды</t>
  </si>
  <si>
    <t>Мероприятия по обеспечению пожарной безопасности</t>
  </si>
  <si>
    <t>Мероприятия по обеспечению энергетической эффективности</t>
  </si>
  <si>
    <t>Смета на строительство</t>
  </si>
  <si>
    <t>К1= 0,6437
(Методика, 707/пр. Приложение 5, табл.5.1, п.2.3)- Усложняющий</t>
  </si>
  <si>
    <t>Индекс на 1 кв. 2023 к 01.01.2001 на пр. раб.</t>
  </si>
  <si>
    <t>К=5,32</t>
  </si>
  <si>
    <t>К=40,71</t>
  </si>
  <si>
    <t>Индекс на 1 кв. 2023 к 01.01.1995 на пр. раб.</t>
  </si>
  <si>
    <t>К=5,32 п.1-8</t>
  </si>
  <si>
    <t>К=40,71 п. 16</t>
  </si>
  <si>
    <t>К=5,32 п. 10-15; 17-30</t>
  </si>
  <si>
    <t xml:space="preserve">Выполнение работ по оценке воздействия объекта капитального строительства на окружающую среду (ОВОС) </t>
  </si>
  <si>
    <t>ОП п.1.14</t>
  </si>
  <si>
    <t>К=1,04</t>
  </si>
  <si>
    <t>НДС -20%</t>
  </si>
  <si>
    <t xml:space="preserve">   ВСЕГО по смете с НДС</t>
  </si>
  <si>
    <t xml:space="preserve">«Комплексная система безопасности ВТРК «Мамисон».  Техническая подсистема»
</t>
  </si>
  <si>
    <t>СМЕТА №    1ПД</t>
  </si>
  <si>
    <t>№</t>
  </si>
  <si>
    <t>Наименование объектов, систем</t>
  </si>
  <si>
    <t>Ед.изм.</t>
  </si>
  <si>
    <t>Осн.</t>
  </si>
  <si>
    <t>Примечание</t>
  </si>
  <si>
    <t>п/п</t>
  </si>
  <si>
    <t>техн. показатель</t>
  </si>
  <si>
    <t>1.</t>
  </si>
  <si>
    <t>Наружные сети инженерного обеспечения:</t>
  </si>
  <si>
    <t>1.1</t>
  </si>
  <si>
    <r>
      <t>11скв</t>
    </r>
    <r>
      <rPr>
        <sz val="11"/>
        <color rgb="FF000000"/>
        <rFont val="Times New Roman"/>
        <family val="1"/>
        <charset val="204"/>
      </rPr>
      <t xml:space="preserve"> х 3,0 м= </t>
    </r>
    <r>
      <rPr>
        <b/>
        <sz val="11"/>
        <color rgb="FF000000"/>
        <rFont val="Times New Roman"/>
        <family val="1"/>
        <charset val="204"/>
      </rPr>
      <t>30,0 п.м.</t>
    </r>
  </si>
  <si>
    <t>По порам канатной дороги</t>
  </si>
  <si>
    <t>п.м.</t>
  </si>
  <si>
    <t>5 400</t>
  </si>
  <si>
    <r>
      <t>2 скв</t>
    </r>
    <r>
      <rPr>
        <sz val="11"/>
        <color rgb="FF000000"/>
        <rFont val="Times New Roman"/>
        <family val="1"/>
        <charset val="204"/>
      </rPr>
      <t xml:space="preserve"> х 3,0 м= </t>
    </r>
    <r>
      <rPr>
        <b/>
        <sz val="11"/>
        <color rgb="FF000000"/>
        <rFont val="Times New Roman"/>
        <family val="1"/>
        <charset val="204"/>
      </rPr>
      <t>6,0 п.м.</t>
    </r>
  </si>
  <si>
    <t>В грунте (+ переход через реку)</t>
  </si>
  <si>
    <r>
      <t>2 скв</t>
    </r>
    <r>
      <rPr>
        <sz val="11"/>
        <color rgb="FF000000"/>
        <rFont val="Times New Roman"/>
        <family val="1"/>
        <charset val="204"/>
      </rPr>
      <t xml:space="preserve"> х 8,0 м= </t>
    </r>
    <r>
      <rPr>
        <b/>
        <sz val="11"/>
        <color rgb="FF000000"/>
        <rFont val="Times New Roman"/>
        <family val="1"/>
        <charset val="204"/>
      </rPr>
      <t>16,0 п.м.</t>
    </r>
  </si>
  <si>
    <t>1.2</t>
  </si>
  <si>
    <t>Наружная сеть связи по опорам КД (два кабеля по 6 000 км в одном жгуте)</t>
  </si>
  <si>
    <t>Наружная сеть связи в грунте,</t>
  </si>
  <si>
    <t>п.м</t>
  </si>
  <si>
    <t>в одном коридоре с СЭ</t>
  </si>
  <si>
    <t>в т.ч. ГНБ</t>
  </si>
  <si>
    <t>Кабельная канализация связи (четырехотверстная)</t>
  </si>
  <si>
    <t>шт/п.м.</t>
  </si>
  <si>
    <t>2 х 20</t>
  </si>
  <si>
    <r>
      <t>4 скв</t>
    </r>
    <r>
      <rPr>
        <sz val="11"/>
        <color rgb="FF000000"/>
        <rFont val="Times New Roman"/>
        <family val="1"/>
        <charset val="204"/>
      </rPr>
      <t xml:space="preserve"> (2 х 2 скв) х 10,0м= </t>
    </r>
    <r>
      <rPr>
        <b/>
        <sz val="11"/>
        <color rgb="FF000000"/>
        <rFont val="Times New Roman"/>
        <family val="1"/>
        <charset val="204"/>
      </rPr>
      <t>40,0п.м.</t>
    </r>
  </si>
  <si>
    <t>Комплексная система безопасности (КСБ)</t>
  </si>
  <si>
    <t>2.1</t>
  </si>
  <si>
    <t>АРМ</t>
  </si>
  <si>
    <t>сервер</t>
  </si>
  <si>
    <t>2.2</t>
  </si>
  <si>
    <t>камера</t>
  </si>
  <si>
    <t>2.3</t>
  </si>
  <si>
    <t xml:space="preserve">Шкаф телекоммуникационный </t>
  </si>
  <si>
    <t>шт</t>
  </si>
  <si>
    <r>
      <t>1 скв</t>
    </r>
    <r>
      <rPr>
        <sz val="11"/>
        <color rgb="FF000000"/>
        <rFont val="Times New Roman"/>
        <family val="1"/>
        <charset val="204"/>
      </rPr>
      <t xml:space="preserve"> х 5,0 м= </t>
    </r>
    <r>
      <rPr>
        <b/>
        <sz val="11"/>
        <color rgb="FF000000"/>
        <rFont val="Times New Roman"/>
        <family val="1"/>
        <charset val="204"/>
      </rPr>
      <t>5,0 п.м.</t>
    </r>
  </si>
  <si>
    <t>0,7 х 0,7 х 0,3 м</t>
  </si>
  <si>
    <t>Шкаф электропитания</t>
  </si>
  <si>
    <t>0,5 х 0,3 х 0,2 м</t>
  </si>
  <si>
    <t>2.4</t>
  </si>
  <si>
    <t>2.5</t>
  </si>
  <si>
    <t>2.6</t>
  </si>
  <si>
    <t>Видеокамеры</t>
  </si>
  <si>
    <t>Извещатели охранные</t>
  </si>
  <si>
    <t>шт.</t>
  </si>
  <si>
    <t>Шкафы телекоммуникационные</t>
  </si>
  <si>
    <t xml:space="preserve">Прожекторы LCD </t>
  </si>
  <si>
    <t>2.7</t>
  </si>
  <si>
    <t xml:space="preserve">Система экстренной связи (СЭС) (колонны информационные) </t>
  </si>
  <si>
    <r>
      <t xml:space="preserve">4 </t>
    </r>
    <r>
      <rPr>
        <sz val="11"/>
        <color rgb="FF000000"/>
        <rFont val="Times New Roman"/>
        <family val="1"/>
        <charset val="204"/>
      </rPr>
      <t xml:space="preserve">х 1 </t>
    </r>
    <r>
      <rPr>
        <b/>
        <sz val="11"/>
        <color rgb="FF000000"/>
        <rFont val="Times New Roman"/>
        <family val="1"/>
        <charset val="204"/>
      </rPr>
      <t xml:space="preserve">скв </t>
    </r>
    <r>
      <rPr>
        <sz val="11"/>
        <color rgb="FF000000"/>
        <rFont val="Times New Roman"/>
        <family val="1"/>
        <charset val="204"/>
      </rPr>
      <t xml:space="preserve">х 8,0 м= </t>
    </r>
    <r>
      <rPr>
        <b/>
        <sz val="11"/>
        <color rgb="FF000000"/>
        <rFont val="Times New Roman"/>
        <family val="1"/>
        <charset val="204"/>
      </rPr>
      <t>32,0 п.м.</t>
    </r>
  </si>
  <si>
    <t xml:space="preserve">2,5 х 0,52 х 0,45 м </t>
  </si>
  <si>
    <t>2.8</t>
  </si>
  <si>
    <t>2.9</t>
  </si>
  <si>
    <t>Система речевого оповещения (СРО)</t>
  </si>
  <si>
    <t>громкоговорители</t>
  </si>
  <si>
    <t>2.10.</t>
  </si>
  <si>
    <t>Экран у НСКД М1</t>
  </si>
  <si>
    <t>3,5 х 2,5 х 0,6 м</t>
  </si>
  <si>
    <r>
      <t>1 скв</t>
    </r>
    <r>
      <rPr>
        <sz val="11"/>
        <color rgb="FF000000"/>
        <rFont val="Times New Roman"/>
        <family val="1"/>
        <charset val="204"/>
      </rPr>
      <t xml:space="preserve"> х 8,0 м= </t>
    </r>
    <r>
      <rPr>
        <b/>
        <sz val="11"/>
        <color rgb="FF000000"/>
        <rFont val="Times New Roman"/>
        <family val="1"/>
        <charset val="204"/>
      </rPr>
      <t>8,0 п.м.</t>
    </r>
  </si>
  <si>
    <t>2.11</t>
  </si>
  <si>
    <t>Шлагбаум</t>
  </si>
  <si>
    <t>Видеокам.</t>
  </si>
  <si>
    <t>система передачи данных:</t>
  </si>
  <si>
    <t>канал</t>
  </si>
  <si>
    <t>СПД-СБ</t>
  </si>
  <si>
    <t>2.13</t>
  </si>
  <si>
    <t>Тлф.</t>
  </si>
  <si>
    <t>2.14</t>
  </si>
  <si>
    <t>Центральная станция</t>
  </si>
  <si>
    <t>Сервер</t>
  </si>
  <si>
    <t>Антенна</t>
  </si>
  <si>
    <t xml:space="preserve">Ретранслятор </t>
  </si>
  <si>
    <t>2.15</t>
  </si>
  <si>
    <t>узлы</t>
  </si>
  <si>
    <t>2.16</t>
  </si>
  <si>
    <t>Система обеспечения информационной безопасности (СОИБ);</t>
  </si>
  <si>
    <t>комплект</t>
  </si>
  <si>
    <t>Программный комплекс</t>
  </si>
  <si>
    <t>2.17</t>
  </si>
  <si>
    <t>система взаимодействия с силовыми структурами и органами МЧС России (СВСС);</t>
  </si>
  <si>
    <t xml:space="preserve">СВОДНАЯ  СМЕТА 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</si>
  <si>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</si>
  <si>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</si>
  <si>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</si>
  <si>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Наименование организации-заказчика</t>
  </si>
  <si>
    <t>АО "КАВКАЗ.РФ"</t>
  </si>
  <si>
    <t>Руб.</t>
  </si>
  <si>
    <t>№ п/п</t>
  </si>
  <si>
    <t>Перечень выполняемых работ</t>
  </si>
  <si>
    <t>Характеристика проектируемого объекта п. ЗП</t>
  </si>
  <si>
    <t>Ссылка на №№ смет по формам 2п и 3п</t>
  </si>
  <si>
    <t xml:space="preserve">          Стоимость работ, руб без НДС</t>
  </si>
  <si>
    <t>Изыскательские работы</t>
  </si>
  <si>
    <t>Проектные работы</t>
  </si>
  <si>
    <t>Итого</t>
  </si>
  <si>
    <t>1. ИЗЫСКАТЕЛЬСКИЕ РАБОТЫ</t>
  </si>
  <si>
    <t>Инженерно-геодезические изыскания</t>
  </si>
  <si>
    <t>комплекс</t>
  </si>
  <si>
    <t>Смета № 1-из</t>
  </si>
  <si>
    <t>Инженерно-геологические изыскания</t>
  </si>
  <si>
    <t>Смета № 2-из</t>
  </si>
  <si>
    <t>1.3</t>
  </si>
  <si>
    <t>Инженерно-гидрометеорологические изыскания</t>
  </si>
  <si>
    <t>Смета № 3-из</t>
  </si>
  <si>
    <t>1.4</t>
  </si>
  <si>
    <t>Оценка селевой опасности</t>
  </si>
  <si>
    <t>Смета № 4-из</t>
  </si>
  <si>
    <t>1.5</t>
  </si>
  <si>
    <t>Инженерно-экологические изыскания</t>
  </si>
  <si>
    <t>Смета № 5-из</t>
  </si>
  <si>
    <t>1.6</t>
  </si>
  <si>
    <t>Археологические исследования</t>
  </si>
  <si>
    <t>Смета № 6-из</t>
  </si>
  <si>
    <t>при необходимости</t>
  </si>
  <si>
    <t>1.7</t>
  </si>
  <si>
    <t>Разведка территории на наличие взрывоопасных предметов</t>
  </si>
  <si>
    <t>Смета №7-ВОП</t>
  </si>
  <si>
    <t>ИТОГО по разделу 1:</t>
  </si>
  <si>
    <t>2. Разработка проектной документации</t>
  </si>
  <si>
    <t>Разработка проектной документации</t>
  </si>
  <si>
    <t>Смета № 1-пд</t>
  </si>
  <si>
    <t>ИТОГО по разделу 2:</t>
  </si>
  <si>
    <t>3. Экологическая экспертиза</t>
  </si>
  <si>
    <t>3.1</t>
  </si>
  <si>
    <t>Затраты на оплату услуги по проведению экологической экспертизы</t>
  </si>
  <si>
    <t>Аналог "Всесезонный туристско-рекреационный комплекс "Эльбрус", Кабардино-Балкарская Республика". Горнолыжные трассы  ЕР4 ЕР5 ЕР7, ЕР8, ЕР11, ЕР11.2, ЕР12, ЕР14"</t>
  </si>
  <si>
    <t>ИТОГО по разделу 3:</t>
  </si>
  <si>
    <t>ВСЕГО:</t>
  </si>
  <si>
    <t xml:space="preserve">                              </t>
  </si>
  <si>
    <t xml:space="preserve">СМЕТА № </t>
  </si>
  <si>
    <t>на инженерно-геодезические (изыскательские) работы</t>
  </si>
  <si>
    <t>Наименование объекта, стадии,</t>
  </si>
  <si>
    <t>«Комплексная система безопасности ВТРК «Мамисон».
Техническая подсистема».</t>
  </si>
  <si>
    <t>этап изыскательских работ</t>
  </si>
  <si>
    <t xml:space="preserve">проект </t>
  </si>
  <si>
    <t xml:space="preserve">Наименование проектной </t>
  </si>
  <si>
    <t>(изыскательской) организации</t>
  </si>
  <si>
    <t>Наименование организации заказчика</t>
  </si>
  <si>
    <t>Сметный расчет составлен на основании следующих документов</t>
  </si>
  <si>
    <t>Справочник базовых  цен на инженерные изыскания для строительства, Москва. 2004г.</t>
  </si>
  <si>
    <t>Обоснование стоимости</t>
  </si>
  <si>
    <t>Расчет стоимости</t>
  </si>
  <si>
    <t>Стоимость, руб.коп</t>
  </si>
  <si>
    <t>Виды работ</t>
  </si>
  <si>
    <t>Полевые работы</t>
  </si>
  <si>
    <t>Комплексные инженерно-геодезические</t>
  </si>
  <si>
    <t>Глава 2 Табл. 9, § 14</t>
  </si>
  <si>
    <t>х</t>
  </si>
  <si>
    <t>изыскания на незастроенной территории</t>
  </si>
  <si>
    <t>Объем работ      га.</t>
  </si>
  <si>
    <t>в М 1:1000. h - 1м</t>
  </si>
  <si>
    <t>Категория сложности выполнения работ - II</t>
  </si>
  <si>
    <t xml:space="preserve">Обновление инженерно-топографического плана </t>
  </si>
  <si>
    <t>Примечание 3      к=</t>
  </si>
  <si>
    <t>Высокогорный район св 2000 до 3000</t>
  </si>
  <si>
    <t>Табл.1 § 3              к=</t>
  </si>
  <si>
    <t>Глава 2 Табл. 9, § 5</t>
  </si>
  <si>
    <t>в М 1:500. h - 0,5м</t>
  </si>
  <si>
    <t>ВСЕГО ПОЛЕВЫЕ РАБОТЫ:</t>
  </si>
  <si>
    <t>Камеральные работы</t>
  </si>
  <si>
    <t xml:space="preserve">Создание (развитие) плановой опорной </t>
  </si>
  <si>
    <t xml:space="preserve">Табл.8 § 3  </t>
  </si>
  <si>
    <t>геодезической сети</t>
  </si>
  <si>
    <t xml:space="preserve">Объем работ      шт   </t>
  </si>
  <si>
    <t xml:space="preserve">Категории сложности закладки геодезических
</t>
  </si>
  <si>
    <t>Прим 1 к табл. 8      к=</t>
  </si>
  <si>
    <r>
      <t xml:space="preserve">центров и реперов - </t>
    </r>
    <r>
      <rPr>
        <i/>
        <u/>
        <sz val="10"/>
        <rFont val="Times New Roman Cyr"/>
        <charset val="204"/>
      </rPr>
      <t>3</t>
    </r>
  </si>
  <si>
    <t>ОУ  п.15 д)                 к=</t>
  </si>
  <si>
    <t xml:space="preserve">Создание (развитие) высотной опорной </t>
  </si>
  <si>
    <t xml:space="preserve">Табл.8 § 4  </t>
  </si>
  <si>
    <t xml:space="preserve">Объем работ      шт  </t>
  </si>
  <si>
    <t>Категории сложности закладки геодезических</t>
  </si>
  <si>
    <t>Объем работ      га</t>
  </si>
  <si>
    <t xml:space="preserve">в М 1:1000. h -1м </t>
  </si>
  <si>
    <t>ОУ  п.15 г)               к=</t>
  </si>
  <si>
    <t>Применение компьютерных технологий</t>
  </si>
  <si>
    <t>ОУ  п.15 е)               к=</t>
  </si>
  <si>
    <t>Составление плана (продольных профелей) линейный объект</t>
  </si>
  <si>
    <t xml:space="preserve">в М 1:500. h -0,5м </t>
  </si>
  <si>
    <t>ИТОГО КАМЕРАЛЬНЫЕ РАБОТЫ:</t>
  </si>
  <si>
    <t>С учетом выполнения работ в экспедиционных условиях</t>
  </si>
  <si>
    <t>(до 50% камеральных работ)</t>
  </si>
  <si>
    <t>ОУ  п.8 г)                  к=</t>
  </si>
  <si>
    <t>Прочие расходы</t>
  </si>
  <si>
    <r>
      <t xml:space="preserve">Расходы по внутр. транспорту (св 5 </t>
    </r>
    <r>
      <rPr>
        <i/>
        <u/>
        <sz val="10"/>
        <rFont val="Times New Roman Cyr"/>
        <charset val="204"/>
      </rPr>
      <t>до 10 км.</t>
    </r>
    <r>
      <rPr>
        <sz val="10"/>
        <rFont val="Times New Roman Cyr"/>
        <family val="1"/>
        <charset val="204"/>
      </rPr>
      <t>)</t>
    </r>
  </si>
  <si>
    <t>Табл.4 § 2      к=</t>
  </si>
  <si>
    <t>при сметной стоимости полевых изыскательских</t>
  </si>
  <si>
    <r>
      <t xml:space="preserve"> работ  </t>
    </r>
    <r>
      <rPr>
        <i/>
        <u/>
        <sz val="10"/>
        <rFont val="Times New Roman"/>
        <family val="1"/>
        <charset val="204"/>
      </rPr>
      <t>до 75  тыс. руб.</t>
    </r>
  </si>
  <si>
    <t xml:space="preserve">Расходы по внешнему транспорту в обоих </t>
  </si>
  <si>
    <t>Табл.5 § 2          к=</t>
  </si>
  <si>
    <t>+</t>
  </si>
  <si>
    <r>
      <t xml:space="preserve">направлениях при продолжительности изысканий </t>
    </r>
    <r>
      <rPr>
        <i/>
        <u/>
        <sz val="9"/>
        <rFont val="Times New Roman"/>
        <family val="1"/>
        <charset val="204"/>
      </rPr>
      <t>до 1 мес.</t>
    </r>
  </si>
  <si>
    <r>
      <t xml:space="preserve">Расстояние проезда в одном направлении св 100 </t>
    </r>
    <r>
      <rPr>
        <i/>
        <u/>
        <sz val="9"/>
        <rFont val="Times New Roman"/>
        <family val="1"/>
        <charset val="204"/>
      </rPr>
      <t>до 300 км.</t>
    </r>
  </si>
  <si>
    <t>Организация и ликвидация изысканий</t>
  </si>
  <si>
    <t>ОУ  п.13</t>
  </si>
  <si>
    <t>ИТОГО ПРОЧИЕ</t>
  </si>
  <si>
    <t>ВСЕГО ПО ИЗЫСКАНИЯМ</t>
  </si>
  <si>
    <t>Цены приведены к базисному уровню на 01.01.2001 г.)</t>
  </si>
  <si>
    <t>ИТОГО:</t>
  </si>
  <si>
    <t>Всего с учетом индекса изменения сметной стоимости на .1 кв. 2023г</t>
  </si>
  <si>
    <t xml:space="preserve">Непредвиденные расходы </t>
  </si>
  <si>
    <t>НДС</t>
  </si>
  <si>
    <t>ИТОГО с учетом НДС</t>
  </si>
  <si>
    <t>на выполнение инженерно-экологических изысканий</t>
  </si>
  <si>
    <t>Наименование объекта:</t>
  </si>
  <si>
    <t xml:space="preserve">«Комплексная система безопасности ВТРК «Мамисон».
Техническая подсистема».
</t>
  </si>
  <si>
    <t>этап изыскательских работ:</t>
  </si>
  <si>
    <t>Проект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</si>
  <si>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</si>
  <si>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Вид работ</t>
  </si>
  <si>
    <t>Ед. изм.</t>
  </si>
  <si>
    <t>Таблица и параграф СБЦ</t>
  </si>
  <si>
    <t>Объем</t>
  </si>
  <si>
    <t>Цена</t>
  </si>
  <si>
    <t>Стоимость, руб</t>
  </si>
  <si>
    <t>1.  Полевые работы</t>
  </si>
  <si>
    <t>Инженерно-экологическое рекогносцировочное обследование III категории сложности плохой проходимости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</si>
  <si>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</si>
  <si>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
прим.1  (к-1.25)                  </t>
    </r>
  </si>
  <si>
    <t>Рекогносцировочное почвенное обследование при проходимости: плохой, III категории сложности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</si>
  <si>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>.6</t>
    </r>
  </si>
  <si>
    <t xml:space="preserve">Наблюдения при передвижении по маршруту при составлении карт узких полос вдоль трасс линейных сооружений: почвенной, инженерно-экологической в масштабе:1:25000. с определением мощности эквивалентной дозы гамма-излучения </t>
  </si>
  <si>
    <t>1 км</t>
  </si>
  <si>
    <r>
      <t xml:space="preserve"> Табл. 10,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Гл.2 п.5 (к - 0.6)
прим.1  (к-1.3)                  </t>
    </r>
  </si>
  <si>
    <t>Описание точек наблюдения для составления комплекса инженерно-экологических карт с нанесением данных радиометрических наблюдений.</t>
  </si>
  <si>
    <t>1 точка</t>
  </si>
  <si>
    <t>Табл.11, § 2Гл.2 п.5 (к - 0.6) прим.1  (к -1.3)</t>
  </si>
  <si>
    <t>Отбор проб почво-грунтов на химическое загрязнение: 6объединенных проб в 5 точках (метод конверта) на глубине 0,0-0,2 м</t>
  </si>
  <si>
    <t>проба</t>
  </si>
  <si>
    <t>Табл.60, § 7, прим. 1 (к-0.9)</t>
  </si>
  <si>
    <t>Отбор  простых проб почво-грунтов на химическое загрязнение на глубине 0,2-1,0 м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</si>
  <si>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</si>
  <si>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>Отбор проб почво-грунтов на агрохимический  анализ (3 почв разреза)</t>
  </si>
  <si>
    <t>Табл.60, § 10</t>
  </si>
  <si>
    <t>1.8</t>
  </si>
  <si>
    <t>Отбор почв на санитарно-паразитологические показатели  7 точечных  проб  - на глубине 0,0-0,2 м;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</si>
  <si>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.10 прим. 1 (к-0.9)                    </t>
    </r>
  </si>
  <si>
    <t>1.9</t>
  </si>
  <si>
    <t xml:space="preserve">Отбор почв на санитарно-бактериологические показатели 7 точечных проб - на глубине 0,0-0,2 м; </t>
  </si>
  <si>
    <t>1.10</t>
  </si>
  <si>
    <t>Отбор природной воды на химические, микробиологические, паразитологические показатели с поверхностного слоя</t>
  </si>
  <si>
    <t>Табл.60, § 1</t>
  </si>
  <si>
    <t>1.11</t>
  </si>
  <si>
    <t xml:space="preserve">Отбор проб донных отложений на химические показатели </t>
  </si>
  <si>
    <t>Табл.60, § 11</t>
  </si>
  <si>
    <t>ИТОГО</t>
  </si>
  <si>
    <t>1.15</t>
  </si>
  <si>
    <t>Выполнение изысканий в горном и высокогорном районах с отметками св. 2000 до 3000 м К=1,2</t>
  </si>
  <si>
    <t>Коэффициент</t>
  </si>
  <si>
    <t>Табл.1, § 3 (к-1.20)</t>
  </si>
  <si>
    <t>1.16</t>
  </si>
  <si>
    <t>Расходы по внутреннему транспорту при расстоянии до 15 км</t>
  </si>
  <si>
    <t>%</t>
  </si>
  <si>
    <t xml:space="preserve"> Табл.4,   § 3.5</t>
  </si>
  <si>
    <t>Расходы по внутреннему транспорту  св 5 км до 10 км</t>
  </si>
  <si>
    <t xml:space="preserve"> Табл. 4, § 2</t>
  </si>
  <si>
    <t>1.17</t>
  </si>
  <si>
    <t>Расходы по внешнему транспорту при расстоянии от 100 до 300 км и продолжительности полевых работ до 1 месяца</t>
  </si>
  <si>
    <t xml:space="preserve"> Табл. 5, § 2</t>
  </si>
  <si>
    <t>1.18</t>
  </si>
  <si>
    <t>Расходы на организацию и ликвидацию работ</t>
  </si>
  <si>
    <t>О.У. П 13</t>
  </si>
  <si>
    <t>ИТОГО ПОЛЕВЫХ РАБОТ</t>
  </si>
  <si>
    <t>Всего полевых работ</t>
  </si>
  <si>
    <t>2. Лабораторные работы</t>
  </si>
  <si>
    <t>Обследование проб почво-грунтов на агрохимические показатели:</t>
  </si>
  <si>
    <t>Приготовление водной вытяжки</t>
  </si>
  <si>
    <t>1 образец</t>
  </si>
  <si>
    <t xml:space="preserve"> Табл.70, § 83</t>
  </si>
  <si>
    <t>Водородный показатель pH водяной вытяжки</t>
  </si>
  <si>
    <t xml:space="preserve"> Табл.70, § 14</t>
  </si>
  <si>
    <t xml:space="preserve">Органические вещества (гумус) </t>
  </si>
  <si>
    <t xml:space="preserve"> Табл.70, § 11</t>
  </si>
  <si>
    <t>2.10</t>
  </si>
  <si>
    <t>Гранулометрический анализ фракций с разделением от 10 мм до 0.1 мм</t>
  </si>
  <si>
    <t xml:space="preserve"> Табл.64, § 11</t>
  </si>
  <si>
    <t>Определение химического состава почв</t>
  </si>
  <si>
    <t>Приготовление солянокислой вытяжки</t>
  </si>
  <si>
    <t xml:space="preserve"> Табл.70, § 84</t>
  </si>
  <si>
    <t>2.12</t>
  </si>
  <si>
    <t xml:space="preserve">Водородный показатель pH солевой вытяжки </t>
  </si>
  <si>
    <t>Пробоподготовка для выполнения физико-химических исследований солей тяжелых металлов</t>
  </si>
  <si>
    <t xml:space="preserve"> Табл.70, § 85</t>
  </si>
  <si>
    <t>Определение солей тяжёлых металлов в почвах, грунтах и донных отложениях (медь, никель, цинк, кадмий, ртуть, свинец) и мышьяк- 7 элемент.</t>
  </si>
  <si>
    <t>Табл.70, § 57</t>
  </si>
  <si>
    <t>Определение нефтепродуктов</t>
  </si>
  <si>
    <t>Табл.70, § 63</t>
  </si>
  <si>
    <t>Определение 3,4-бенз(а)пирена</t>
  </si>
  <si>
    <t>Табл.70, § 66</t>
  </si>
  <si>
    <t xml:space="preserve">Обследование поверхностной воды </t>
  </si>
  <si>
    <t>Полный анализ воды</t>
  </si>
  <si>
    <t>1 проба</t>
  </si>
  <si>
    <t>Табл.73, § 1</t>
  </si>
  <si>
    <t>ИТОГО ЛАБОРАТОРНЫХ РАБОТ</t>
  </si>
  <si>
    <t>3. Камеральные работы</t>
  </si>
  <si>
    <t>Составление программы</t>
  </si>
  <si>
    <t>программа</t>
  </si>
  <si>
    <t xml:space="preserve">Табл.81, § 1, прим. 1 (к-1.4) </t>
  </si>
  <si>
    <t>3.2</t>
  </si>
  <si>
    <t>Обработка результатов инженерно-экологического рекогносцировочного обследования III категории сложности плохой проходимости</t>
  </si>
  <si>
    <t>Табл.9, § 3</t>
  </si>
  <si>
    <t>3.3</t>
  </si>
  <si>
    <t>Обработка результатов почвенного обследования III категории сложности плохой проходимости</t>
  </si>
  <si>
    <t>Табл.9, § 6</t>
  </si>
  <si>
    <t>3.4</t>
  </si>
  <si>
    <t xml:space="preserve">Наблюдения при передвижении по маршруту при составлении карты узких полос вдоль трасс линейных сооружений,:почвенной, инженерно-экологической в масштабе:1:25000 с определением мощности эквивалентной дозы гамма-излучения </t>
  </si>
  <si>
    <t>3.5</t>
  </si>
  <si>
    <t>Обработка описания точек наблюдения для составления комплекса инженерно-экологических картузких полос вдоль трасс линейных сооружений</t>
  </si>
  <si>
    <t>точка</t>
  </si>
  <si>
    <t xml:space="preserve">Табл.11, § 2. Гл.2 п.5 (к - 0.6)
прим.1  (к-1.3)                  </t>
  </si>
  <si>
    <t>3.8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</si>
  <si>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</si>
  <si>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</si>
  <si>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</si>
  <si>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3.9</t>
  </si>
  <si>
    <t>Составление отчета</t>
  </si>
  <si>
    <t>отчет</t>
  </si>
  <si>
    <t xml:space="preserve"> Табл.87, § 2</t>
  </si>
  <si>
    <t>ИТОГО КАМЕРАЛЬНЫХ РАБОТ</t>
  </si>
  <si>
    <t xml:space="preserve">4. Дополнительные работы с оплатой услуг сторонних организаций, необходимых для производства изысканий </t>
  </si>
  <si>
    <t>4.1</t>
  </si>
  <si>
    <t>Сведения о климатических параметрах,
фоновых концентрациях загрязняющих веществ в
атмосферном воздухе.</t>
  </si>
  <si>
    <t>справка</t>
  </si>
  <si>
    <t>Кабардино-Балкарский ЦГМС - филиал ФГБУ Северо-Кавказское УГМС.  Счет № 0000-000052 от 28.06.2022</t>
  </si>
  <si>
    <t>4.2</t>
  </si>
  <si>
    <t>Измерение существующих величин нагрузки по факторам шумового воздействия</t>
  </si>
  <si>
    <t>1 услуга</t>
  </si>
  <si>
    <t>Общество с ограниченной ответственностью Производственно-лабораторный
центр «ЭКСПЕРТ», ИНН 2634802713, КПП 263401001, 355012, Ставропольский край,
Ставрополь г, Гризодубовой ул, дом № 30, тел.: 8(8652)29-10-85, 8-918-754-7000. Счет №753 от 09.07.2022</t>
  </si>
  <si>
    <t>4.3</t>
  </si>
  <si>
    <t>Составление рыбохозяйственных характеристик водных объектов и рыбопромысловых участков</t>
  </si>
  <si>
    <t>УФК по КБР (Северо-Кавказский филиал ФГБУ "Главное бассейновое управление по рыболовству и сохранению водных биологических ресурсов", л\с 20046Н82090). Счет № 3300-00032 от 15.08.2022</t>
  </si>
  <si>
    <t>Итого стоимость дополнительных работ без НДС</t>
  </si>
  <si>
    <t>ВСЕГО ПО СМЕТЕ с учетом непредвиденных расходов и затрат без доп. работ гл. 4</t>
  </si>
  <si>
    <r>
      <t xml:space="preserve">Цены приведены к базисному уровню на 01.01.1991 года. С учетом инфляционного коэффициента на 1 квартал 2023 г.  </t>
    </r>
    <r>
      <rPr>
        <b/>
        <sz val="10"/>
        <rFont val="Arial"/>
        <family val="2"/>
        <charset val="204"/>
      </rPr>
      <t>К = 61,09</t>
    </r>
  </si>
  <si>
    <t xml:space="preserve">Получение (приобретение) исходных данных и сведений о климате </t>
  </si>
  <si>
    <t>Определение эффективной удельной активности природных радионуклидов (ЕРН). Почва.</t>
  </si>
  <si>
    <t>образец</t>
  </si>
  <si>
    <t>Типовые нормы выработки и расценок на работы, выполняемые проектно-изыскательскими центрами и станциями агрохимической службы. Москва 1994 г.</t>
  </si>
  <si>
    <t>сборник отсутствует в фед.реестре сметных нормативов.</t>
  </si>
  <si>
    <t>Исследование на паразитарную чистоту: исследование на личинки гельминтов. Почва.</t>
  </si>
  <si>
    <t>Исследование на бактериологию. Почва.</t>
  </si>
  <si>
    <t>4.4</t>
  </si>
  <si>
    <t>Исследование на паразитарную чистоту: исследование на яйца гельминтов. Вода.</t>
  </si>
  <si>
    <t>4.5</t>
  </si>
  <si>
    <t>Исследование на паразитарную чистоту: исследование на цисты патогенных простейших. Вода.</t>
  </si>
  <si>
    <t>4.6</t>
  </si>
  <si>
    <t>Измерение уровня шума</t>
  </si>
  <si>
    <t>ВСЕГО с дополнительными работами гл.4</t>
  </si>
  <si>
    <t xml:space="preserve">Итого по смете с учетом НДС:   </t>
  </si>
  <si>
    <t xml:space="preserve">  </t>
  </si>
  <si>
    <t xml:space="preserve">   </t>
  </si>
  <si>
    <t>СМЕТА №2</t>
  </si>
  <si>
    <t>Инженерно-гидрометеорологические изыскания. Оценка селевой и лавинной опасности.</t>
  </si>
  <si>
    <t>Наименование объекта изысканий:</t>
  </si>
  <si>
    <t>КСБ ВТРК "Мамисон"</t>
  </si>
  <si>
    <t xml:space="preserve">Наименование организации – заказчика: </t>
  </si>
  <si>
    <t xml:space="preserve">Наименование проектной организации:    </t>
  </si>
  <si>
    <t>Наименование работ</t>
  </si>
  <si>
    <t>Ссылка на нормативы</t>
  </si>
  <si>
    <t>Объем работ</t>
  </si>
  <si>
    <t xml:space="preserve">Цена, руб. </t>
  </si>
  <si>
    <t>Коэф.</t>
  </si>
  <si>
    <t>Стоим., руб.</t>
  </si>
  <si>
    <t>Оценка селевой и лавинной опасности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</si>
  <si>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</si>
  <si>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</t>
  </si>
  <si>
    <t>ПОЛЕВЫЕ РАБОТЫ</t>
  </si>
  <si>
    <t>Рекогносцировочное обследование  лавиносборов: III категория сложности природных условий</t>
  </si>
  <si>
    <t>табл. 43 § 2</t>
  </si>
  <si>
    <t>1 км маршрута</t>
  </si>
  <si>
    <t>Рекогносцировочное обследование селевых русел: III категория сложности природных условий</t>
  </si>
  <si>
    <t xml:space="preserve">табл. 43 § 1 </t>
  </si>
  <si>
    <t>Установление высот границ действия снежных лавин: : III категория сложности природных условий</t>
  </si>
  <si>
    <t>табл.25 §1</t>
  </si>
  <si>
    <t>1 комплекс показаний</t>
  </si>
  <si>
    <t>Установление границ действия селевых потоков: III категория сложности природных условий</t>
  </si>
  <si>
    <t>Фотоработы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</si>
  <si>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</si>
  <si>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>1 снимок</t>
  </si>
  <si>
    <t>Итого полевые работы выше 2000 м</t>
  </si>
  <si>
    <t>II</t>
  </si>
  <si>
    <t>ПРОЧИЕ РАБОТЫ</t>
  </si>
  <si>
    <t>Расходы по внутреннему транспорту: расстояние от базы изыскательской организации, экспедиции, партии или отряда до участка изысканий, до 5 км;
при сметной стоимости полевых изыскательских работ, до 5 тыс. руб.</t>
  </si>
  <si>
    <t>Таблица 4  8.75%</t>
  </si>
  <si>
    <t xml:space="preserve">Организация и ликвидация работ </t>
  </si>
  <si>
    <t xml:space="preserve"> п.13 "Общих указаний" Примечание 1 (6%)</t>
  </si>
  <si>
    <t>Расходы по внешнему транспорту: при расстоянии проезда и перевозки в одном направлении св.1000 до 2000 км, при продолжительности работ до 1 мес.</t>
  </si>
  <si>
    <t>Таблица 5</t>
  </si>
  <si>
    <t>Итого  по прочим работам:</t>
  </si>
  <si>
    <t xml:space="preserve"> ΙΙΙ</t>
  </si>
  <si>
    <t>КАМЕРАЛЬНЫЕ РАБОТЫ</t>
  </si>
  <si>
    <t>Обработка результатов рекогносцировочного обследования лавиносборов: III категория сложности природных условий</t>
  </si>
  <si>
    <t>табл. 43§2</t>
  </si>
  <si>
    <t>1 км  маршрута</t>
  </si>
  <si>
    <t>Обработка результатов рекогносцировочного обследования селевых русел: III категория сложности природных условий</t>
  </si>
  <si>
    <t>табл. 43§1</t>
  </si>
  <si>
    <t>Определение средней высоты селевого бассейна</t>
  </si>
  <si>
    <t>табл. 55 §10</t>
  </si>
  <si>
    <t>1 бассейн</t>
  </si>
  <si>
    <t>Определение площади селевого бассейна</t>
  </si>
  <si>
    <t>табл. 55 §9</t>
  </si>
  <si>
    <t>1 кв.дм.</t>
  </si>
  <si>
    <t>Определение уклона селевого бассейна</t>
  </si>
  <si>
    <t>табл. 55 §11</t>
  </si>
  <si>
    <t>1 водосбор</t>
  </si>
  <si>
    <t>Построение профиля селевого бассейна</t>
  </si>
  <si>
    <t>табл. 40 §1</t>
  </si>
  <si>
    <t>1 профиль</t>
  </si>
  <si>
    <t xml:space="preserve">Расчет коэффициента селевой активности </t>
  </si>
  <si>
    <t>табл. 57 §7</t>
  </si>
  <si>
    <t>1 расчет</t>
  </si>
  <si>
    <t xml:space="preserve">Расчет коэффициента текучести селевой массы </t>
  </si>
  <si>
    <t>табл. 55 §8</t>
  </si>
  <si>
    <t xml:space="preserve">Расчет максимального расхода селевого потока 1% обеспеченности </t>
  </si>
  <si>
    <t>табл. 56 §1</t>
  </si>
  <si>
    <t>Расчет объема селевого паводка (твердая и жидкая фазы)</t>
  </si>
  <si>
    <t>Расчет объема выноса твердых материалов (в плотном теле) обеспеченностью 1%</t>
  </si>
  <si>
    <t>Расчет объема селевых отложений (в рыхлом теле) на участке расчетного створа</t>
  </si>
  <si>
    <t>Расчет максимальной скорости селевого потока</t>
  </si>
  <si>
    <t>Расчет средней глубины селевого потока 1% обеспеченности</t>
  </si>
  <si>
    <t>Расчет русловой ширины (в м) селевого потока</t>
  </si>
  <si>
    <t>Определение времени добегания селевого потока</t>
  </si>
  <si>
    <t>Расчет давления селевого потока</t>
  </si>
  <si>
    <t>Составление записки «Характеристика условий образования селевых потоков района"</t>
  </si>
  <si>
    <t>табл.63 §1</t>
  </si>
  <si>
    <t>1 записка</t>
  </si>
  <si>
    <t xml:space="preserve">Определение площади лавиносбора и отдельных камер </t>
  </si>
  <si>
    <t>1 дм2</t>
  </si>
  <si>
    <t>Определение среднего уклона лавиносбора и отдельных камер</t>
  </si>
  <si>
    <t xml:space="preserve">Составление вспомогательной карты уклонов </t>
  </si>
  <si>
    <t>табл. 52 §1</t>
  </si>
  <si>
    <t>1 карта</t>
  </si>
  <si>
    <t>Построение продольного профиля лавиносбора и отдельных камер</t>
  </si>
  <si>
    <t>1 км реки</t>
  </si>
  <si>
    <t>Определение значения коэффициентов общего сопротивления движению лавин для канализированных лавин</t>
  </si>
  <si>
    <t>табл. 56 §2</t>
  </si>
  <si>
    <t>Определение дальности выброса лавин</t>
  </si>
  <si>
    <t>Определение значения высоты формирующих лавину слоев</t>
  </si>
  <si>
    <t>Определение значения доли площади лавинных очагов, участвующей в лавинообразовании</t>
  </si>
  <si>
    <t xml:space="preserve">Определение объема лавин 1% обеспеченности </t>
  </si>
  <si>
    <t>Составление записки «Характеристика условий образования снежных лавин района"</t>
  </si>
  <si>
    <t>Определение значений давления лавин</t>
  </si>
  <si>
    <t xml:space="preserve">табл.55 §8  </t>
  </si>
  <si>
    <t>Определение значений пикового давления лавин</t>
  </si>
  <si>
    <t>Построение кривой обеспеченности высоты снежного покрова</t>
  </si>
  <si>
    <t>табл. 56 §12</t>
  </si>
  <si>
    <t>Определение скорости снежной лавины</t>
  </si>
  <si>
    <t>Определение высоты фронта снежной лавины</t>
  </si>
  <si>
    <t>Определение давления снежного покрова</t>
  </si>
  <si>
    <t>табл. 58 §1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</si>
  <si>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</si>
  <si>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работ при стоимости камеральных работ свыше 5 до 10 тыс. руб.</t>
  </si>
  <si>
    <t>табл.53 §3.2</t>
  </si>
  <si>
    <t>1 программа</t>
  </si>
  <si>
    <t>Составление отчета (недостаточно изученная территория)</t>
  </si>
  <si>
    <t>табл. 62 §5.2</t>
  </si>
  <si>
    <t>Итого камеральные работы</t>
  </si>
  <si>
    <t>Итого  по смете в базовых ценах</t>
  </si>
  <si>
    <t>Итого по смете с учетом инфляционного коэффициента I кв.2023</t>
  </si>
  <si>
    <t>ИТОГО с учетом непредвиденных затрат 10%</t>
  </si>
  <si>
    <t>СБЦ-2004, О.У., п. 17</t>
  </si>
  <si>
    <t xml:space="preserve"> Смета №</t>
  </si>
  <si>
    <t xml:space="preserve">на  инженерно-гидрометеорологические изыскания </t>
  </si>
  <si>
    <t>«Объект»</t>
  </si>
  <si>
    <t xml:space="preserve">Наименование изыскательской организации: </t>
  </si>
  <si>
    <t>АО "КСК"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</si>
  <si>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</si>
  <si>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>Характеристика предприятия, здания, сооружения или виды работ</t>
  </si>
  <si>
    <t>Единица измерения</t>
  </si>
  <si>
    <t>Кол-во</t>
  </si>
  <si>
    <t xml:space="preserve">Расчет стоимости                                                </t>
  </si>
  <si>
    <t xml:space="preserve">Стоимость работ в руб. </t>
  </si>
  <si>
    <t>цена за ед</t>
  </si>
  <si>
    <t>коэф</t>
  </si>
  <si>
    <t>кол-во</t>
  </si>
  <si>
    <t>1. Полевые работы</t>
  </si>
  <si>
    <t>Рекогносцировочное обследование реки, категория сложности III</t>
  </si>
  <si>
    <t>Табл.43 п.1</t>
  </si>
  <si>
    <t>Рекогносцировочное обследование бассейна реки, категория сложности III</t>
  </si>
  <si>
    <t>Табл.43 п.2</t>
  </si>
  <si>
    <t>Изыскания для расчета стока</t>
  </si>
  <si>
    <t>Табл.21 п.5</t>
  </si>
  <si>
    <t>Определение мгновенного уклона поверхности воды в реке при количестве урезных кольев 2 на 1 км длины реки, категория сложности III</t>
  </si>
  <si>
    <t>1 определение на 1 км длины реки</t>
  </si>
  <si>
    <t>Табл.26 п.2</t>
  </si>
  <si>
    <t xml:space="preserve">Измерение расхода воды детальным методом (ширина реки до 20 м) </t>
  </si>
  <si>
    <t>1 расход</t>
  </si>
  <si>
    <t xml:space="preserve">Табл.48 п.1 </t>
  </si>
  <si>
    <t xml:space="preserve">Разбивка промерного створа при ширине реки до 100 м, категория сложности III </t>
  </si>
  <si>
    <t>1 створ</t>
  </si>
  <si>
    <t xml:space="preserve">Табл.44 п.7 </t>
  </si>
  <si>
    <t xml:space="preserve">Промеры глубин при ширине реки до 20 м </t>
  </si>
  <si>
    <t>Табл.48 п.3</t>
  </si>
  <si>
    <t>Табл.48 п.15</t>
  </si>
  <si>
    <t>ИТОГО по позиции 1 на высоте 2000-3000 в неблагоприятный период</t>
  </si>
  <si>
    <t>2. Камеральные работы</t>
  </si>
  <si>
    <t>Измерение расхода воды детальным методом (ширина реки до 20 м)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</si>
  <si>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</si>
  <si>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</si>
  <si>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</si>
  <si>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Составление схемы гидрометеорологической изученноти бассейна реки при числе пунктов наблюдений до 50</t>
  </si>
  <si>
    <t>1 схема</t>
  </si>
  <si>
    <t>Табл.51 п.3</t>
  </si>
  <si>
    <t>Определение площади водосбора</t>
  </si>
  <si>
    <r>
      <t>1 дм</t>
    </r>
    <r>
      <rPr>
        <vertAlign val="superscript"/>
        <sz val="10"/>
        <rFont val="Times New Roman"/>
        <family val="1"/>
        <charset val="204"/>
      </rPr>
      <t>2</t>
    </r>
  </si>
  <si>
    <t>Табл.55 п.9</t>
  </si>
  <si>
    <t>Выбор аналога</t>
  </si>
  <si>
    <t>Табл.56 п.15</t>
  </si>
  <si>
    <t>Составление вспомогательной таблицы характеристик гидрологического режима при числе лет свыше 50</t>
  </si>
  <si>
    <t>Табл.52 п.2</t>
  </si>
  <si>
    <t>Вычисление параметров распределения отдельных характеристик стока и величин различной обеспеченности с построением кривой обеспеченности при числе лет свыше 50</t>
  </si>
  <si>
    <t>Табл. 56 п.13</t>
  </si>
  <si>
    <t>Определение максимальных расходов весеннего половодья или дождевых паводков по эмпирическим редукционным формулам</t>
  </si>
  <si>
    <t>Табл. 56 п.2</t>
  </si>
  <si>
    <t xml:space="preserve">Построение кривой расходов гидравлическим методом </t>
  </si>
  <si>
    <t>1 график</t>
  </si>
  <si>
    <t>Табл.55 п.1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</si>
  <si>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</si>
  <si>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</si>
  <si>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</si>
  <si>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Построение розы ветров</t>
  </si>
  <si>
    <t>Табл. 68 п.11</t>
  </si>
  <si>
    <t>Расчет глубины промерзания грунта</t>
  </si>
  <si>
    <t>Табл. 68 п.15</t>
  </si>
  <si>
    <t>Составление климатической характеристики района изысканий при числе метеостанций: 1, число годостанций до 50.</t>
  </si>
  <si>
    <t>Табл. 69 п.1</t>
  </si>
  <si>
    <t xml:space="preserve">Составление программы производства гидрометеорологических работ </t>
  </si>
  <si>
    <t>Табл. 53 п.2</t>
  </si>
  <si>
    <t xml:space="preserve"> Составление  технического отчета                             (недостаточно  изученная) </t>
  </si>
  <si>
    <t>1 отчет</t>
  </si>
  <si>
    <t xml:space="preserve">Табл. 62 п.4, прим.6       </t>
  </si>
  <si>
    <t>ИТОГО по позиции 2:</t>
  </si>
  <si>
    <t>3. Прочие расходы</t>
  </si>
  <si>
    <t>Расходы по внутреннему транспорту  при расст. от базы до 5 км</t>
  </si>
  <si>
    <t>% от обьема</t>
  </si>
  <si>
    <t xml:space="preserve"> Табл. 4, п.1</t>
  </si>
  <si>
    <t>Расходы по внешнему транспорту</t>
  </si>
  <si>
    <t>Табл. 5, п. 2</t>
  </si>
  <si>
    <t>Расходы по организации и ликвидации</t>
  </si>
  <si>
    <t xml:space="preserve">  ОУп.13, прим.1</t>
  </si>
  <si>
    <t>ИТОГО по позиции 3:</t>
  </si>
  <si>
    <t>ИТОГО в ценах 1991 года</t>
  </si>
  <si>
    <t>ИТОГО  в ценах 1 квартала 2023 года</t>
  </si>
  <si>
    <t>Непредвиденные расходы</t>
  </si>
  <si>
    <t>ВСЕГО по смете с НДС:</t>
  </si>
  <si>
    <t>Составил:________________</t>
  </si>
  <si>
    <t>Расчетная единичная стоимость строительства</t>
  </si>
  <si>
    <t>Наименование объекта строительства</t>
  </si>
  <si>
    <t>Обоснование</t>
  </si>
  <si>
    <t>Кол.</t>
  </si>
  <si>
    <t>Стоимость единицы изм. по состоянию на 01.01.2022 г., тыс. руб.*</t>
  </si>
  <si>
    <t>Стоимость в  тыс. руб.</t>
  </si>
  <si>
    <t>Воздушная прокладка линий связи по существующим опорам 
ВЛ 35-220кВ кабелем волоконно-оптическим</t>
  </si>
  <si>
    <t>Оптический кабель самонесущий неметаллический 
многомодульный, допустимое растягивающее усилие -
12кН, диаметр модуля - 10, количество волокон - 24</t>
  </si>
  <si>
    <t>11-02-001-15</t>
  </si>
  <si>
    <t>Итого с учетом коэффициентов по общим указаниям сборника НЦС</t>
  </si>
  <si>
    <t>Поправочные коэффициенты</t>
  </si>
  <si>
    <t>Коэффициент перехода от базового района к уровню цен Республика Северная Осетия - Алания</t>
  </si>
  <si>
    <t>ТЧ сборника п.23
Таблица № 2</t>
  </si>
  <si>
    <t xml:space="preserve">Регионально-климатический коэффициент </t>
  </si>
  <si>
    <t>ТЧ сборника п.16
Таблица № 4
I температурная зона</t>
  </si>
  <si>
    <t>Коэффициент на сейсмичность</t>
  </si>
  <si>
    <t>ТЧ сборника п.26</t>
  </si>
  <si>
    <t>Наружное освещение</t>
  </si>
  <si>
    <t>100м</t>
  </si>
  <si>
    <t>Стоимость по НЦС (Прокладка линии уличного освещения с подземной прокладкой кабеля силового с медн.жилами с изоляцией ПВХ, с броней, в защитном шланге из ПВХ напряжением 1 кВ, число жил 4 и сеч.16 мм2)</t>
  </si>
  <si>
    <t>12-03-004-01</t>
  </si>
  <si>
    <t xml:space="preserve">Прокладка линии связи кабелем волоконно-оптическим в 
существующей кабельной канализации или коллекторе по 
свободному каналу
</t>
  </si>
  <si>
    <t>Кабель с центральным силовым диэлектрическим 
элементом из стеклопластикового стержня, внутренней 
оболочкой из полиэтилена и водоблокирующих нитей с 
броней из стальной гофрированной ленты, с 
усовершенствованным одномодовым волокном, с 
расширенной полосой рабочих длин волн с пониженными 
затуханиями, с количеством волокон в кабеле - 24, 
оптических волокон в модуле - 8, количество модулей - 3</t>
  </si>
  <si>
    <t xml:space="preserve">Прокладка линии связи в траншее кабелем волоконно оптическим с устройством 2-х трубной кабельной 
канализации
</t>
  </si>
  <si>
    <t>11-01-010-08</t>
  </si>
  <si>
    <t>Стоимость по НЦС (Прокладка линий уличного освещения с воздушной
подводкой питания изолированцым самонес)лцим проводом по железобетонным
опорам напряжением 0,4 кВ
)</t>
  </si>
  <si>
    <t>12-03-001</t>
  </si>
  <si>
    <t>Расчет стоимости системы радиосвязи</t>
  </si>
  <si>
    <t>Наименование</t>
  </si>
  <si>
    <t>Цена за ед., руб. с НДС</t>
  </si>
  <si>
    <t>Цена за ед., руб. без НДС</t>
  </si>
  <si>
    <t>Стоимость, руб. без НДС</t>
  </si>
  <si>
    <t>Ссылка</t>
  </si>
  <si>
    <t>Ретранслятор Hytera TR-800 UHF</t>
  </si>
  <si>
    <t>https://pro-spec.ru/catalog/racii-hytera/hytera-tr-800-uhf</t>
  </si>
  <si>
    <t>Мачта телескопическая 4 м (комплект) Picocell</t>
  </si>
  <si>
    <t>https://pro-spec.ru/catalog/machtu/machta-teleskopicheskaya-4-m-komplekt</t>
  </si>
  <si>
    <t>Кабель радиочастотный Паритет Паракс РК 50-3-18, 250 м</t>
  </si>
  <si>
    <t>https://pro-spec.ru/catalog/kabel-radiochastotnyj-rk/paritet-paraks-rk-50-3-18-250-m</t>
  </si>
  <si>
    <t>Антенна для раций Ajetrays LT ATH-400C</t>
  </si>
  <si>
    <t>https://pro-spec.ru/catalog/antenny-dlya-ratsij/ajetrays-lt-ath-400c</t>
  </si>
  <si>
    <t>Мобильная радиостанция NX-3720E с BLUETOOTH</t>
  </si>
  <si>
    <t>https://radiokom.ru/ratsii/brend/kenwood/radiostantsiya-kenwood-nx-3720e/</t>
  </si>
  <si>
    <t>Итого, руб без НДС</t>
  </si>
  <si>
    <t>СМР, проектные работы и прочие (ориентировочно 15%)</t>
  </si>
  <si>
    <t>Примечание: цены указаны по состоянию на 20.02.2023.</t>
  </si>
  <si>
    <t>ПОЯСНИТЕЛЬНАЯ ЗАПИСКА</t>
  </si>
  <si>
    <t>К РАСЧЕТУ НАЧАЛЬНОЙ МАКСИМАЛЬНОЙ ЦЕНЫ ДОГОВОРА</t>
  </si>
  <si>
    <t>Описание метода расчета стоимости изыскательских работ</t>
  </si>
  <si>
    <t xml:space="preserve">Для определения цены изыскательских работ принят 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</si>
  <si>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</si>
  <si>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письму Минэкономразвития России от 05.10.2021 № 33918-ПК/Д03и.</t>
  </si>
  <si>
    <t>Непредвиденные для инженерно-геодезических, инженерно-геологических и инженерно-гидрометеорологических изысканий, оценки селевой опасности  учтены в расчетах в размере 10% 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</t>
  </si>
  <si>
    <t>Прогнозный индекс-дефлятор  рассчитан в соответствии с графиком и с учетом авансирования объекта в размере 30% от цены работ.</t>
  </si>
  <si>
    <t>Описание метода расчета стоимости проектных работ</t>
  </si>
  <si>
    <t>Для опредления цены проектных работ принят 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</si>
  <si>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В расчете приняты предполагаемые виды и объемы проектных работ в соответствие с заданием на проектирование, предполагаемые технические характеристики объектов проектирования.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</si>
  <si>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письма Минэкономразвития России от 05.10.2021 № 33918-ПК/Д03и.</t>
  </si>
  <si>
    <t>В расчете учтен резерв средств на непредвиденные затраты в размере 2%</t>
  </si>
  <si>
    <t>Налог на добавленную стоимость - 20 %</t>
  </si>
  <si>
    <t>Итоговая начальная максимальная цена   составляет:</t>
  </si>
  <si>
    <t>рублей с учетом НДС</t>
  </si>
  <si>
    <t>Заместитель директора Департамента развития инфраструктуры
АО "КАВКАЗ.РФ"</t>
  </si>
  <si>
    <t>Е.А. Татаринова</t>
  </si>
  <si>
    <t>Протокол</t>
  </si>
  <si>
    <t>начальной (максимальной) цены контракта</t>
  </si>
  <si>
    <t>Объект закупки: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</si>
  <si>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</si>
  <si>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</si>
  <si>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затраты на инженерные изыскания:</t>
  </si>
  <si>
    <t>- затраты на проектные работы стадии "Проектная документация"</t>
  </si>
  <si>
    <t>- резерв средств на непредвиденные работы и затраты;</t>
  </si>
  <si>
    <t>- индексы фактической инфляции для пересчета сметной стоимости из уровня цен составления сметной документации в уровень цен на дату определения НМЦК;</t>
  </si>
  <si>
    <t>- прогнозные индексы инфляции для пересчета из уровня цен на дату определения НМЦК в уровень цен соответствующего периода исполнения договора.</t>
  </si>
  <si>
    <t>!индексы не учтены из-за отсутствия графика работ.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</si>
  <si>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</si>
  <si>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</si>
  <si>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</si>
  <si>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</si>
  <si>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</si>
  <si>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 xml:space="preserve">Расчет цены договора         </t>
  </si>
  <si>
    <t>Всесезонный туристско-рекреационный комплекс «Мамисон» расширение технической подсистемы. Комплексная система безопасности</t>
  </si>
  <si>
    <t xml:space="preserve">Продолжительность работ </t>
  </si>
  <si>
    <t>месяцев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</si>
  <si>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</si>
  <si>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</si>
  <si>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</si>
  <si>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</si>
  <si>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</si>
  <si>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</si>
  <si>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</si>
  <si>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</si>
  <si>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Инженерные изыскания</t>
  </si>
  <si>
    <t>Проектная документация</t>
  </si>
  <si>
    <t>Экологическая экспертиза</t>
  </si>
  <si>
    <t>Итого:</t>
  </si>
  <si>
    <t>В том числе инфляционная составляющая за период выполнения работ</t>
  </si>
  <si>
    <t>В том числе непредвиденные расходы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</si>
  <si>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</si>
  <si>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объект:</t>
  </si>
  <si>
    <t>по адресу:</t>
  </si>
  <si>
    <t>Основания для расчета: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</si>
  <si>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</si>
  <si>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</si>
  <si>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рублей</t>
  </si>
  <si>
    <t>Наименование работ и затрат</t>
  </si>
  <si>
    <t xml:space="preserve">Индекс фактической инфляции* </t>
  </si>
  <si>
    <t>Стоимость работ в ценах на дату формирования начальной (максимальной) цены контракта</t>
  </si>
  <si>
    <t>Индекс прогнозной инфляции на период выполнения работ**</t>
  </si>
  <si>
    <t>Начальная (максимальная) цена контракта с учетом индекса прогнозной инфляции на период выполнения работ</t>
  </si>
  <si>
    <t xml:space="preserve">Начальная (максимальная) цена контракта с учетом индекса прогнозной инфляции на период выполнения работ и с учетом авансирования в размере </t>
  </si>
  <si>
    <t>Выполнение инженерных изысканий</t>
  </si>
  <si>
    <t>Резерв средств на непредвиденные работы и затраты при выполнении инженерных изысканий</t>
  </si>
  <si>
    <t>Резерв средств на непредвиденные работы и затраты при разработке проектной документации</t>
  </si>
  <si>
    <t>Стоимость без учета НДС</t>
  </si>
  <si>
    <t>НДС-20%</t>
  </si>
  <si>
    <t>Стоимость с учетом НДС</t>
  </si>
  <si>
    <t>*Индекс фактической инфляции по данным Росстата от цен  сметной документации до даты формирования НМЦК = 1</t>
  </si>
  <si>
    <t>Расчет индекса прогнозной инфляции для инженерных изысканий и проектной документации</t>
  </si>
  <si>
    <t>Дата формирования НМЦК*</t>
  </si>
  <si>
    <t>Продолжительность выполнения работ, мес.</t>
  </si>
  <si>
    <t>Начало работ</t>
  </si>
  <si>
    <t>окончание первого года</t>
  </si>
  <si>
    <t>Окончание работ</t>
  </si>
  <si>
    <t>начало второго года</t>
  </si>
  <si>
    <t>Доля сметной стоимости, подлежащая выполнению подрядчиком в 2023 году</t>
  </si>
  <si>
    <t>^(1/12)</t>
  </si>
  <si>
    <t>ежемесячный прогнозный индекс на 2023 год</t>
  </si>
  <si>
    <t>К на 2023 =</t>
  </si>
  <si>
    <t>Индекс прогнозной инфляции</t>
  </si>
  <si>
    <t>Примечание:</t>
  </si>
  <si>
    <t>** Прогнозные индексы не учтены из-за отсутствия графика выполнения работ.</t>
  </si>
  <si>
    <t>НЦС 81-02-11-2023</t>
  </si>
  <si>
    <t>11-01-011-08</t>
  </si>
  <si>
    <t>ЗАТРАТЫ ПОДРЯДЧИКА ПО ОБЪЕКТУ</t>
  </si>
  <si>
    <t>Всесезонный туристско-рекреационный комплекс "Архыз", Карачаево-Черкесская Республика. Комплексная система безопасности. Техническая подсистема.</t>
  </si>
  <si>
    <t>В текущих ценах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</si>
  <si>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</si>
  <si>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</si>
  <si>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</si>
  <si>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</si>
  <si>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СМР</t>
  </si>
  <si>
    <t>Оборудование</t>
  </si>
  <si>
    <t>ВЗИС</t>
  </si>
  <si>
    <t>ЗУ</t>
  </si>
  <si>
    <t>Рекультивация земель</t>
  </si>
  <si>
    <t>Разбивка осей</t>
  </si>
  <si>
    <t xml:space="preserve">Платежи за загрязнение </t>
  </si>
  <si>
    <t>ПНР</t>
  </si>
  <si>
    <t>ИТОГО по главам 1-9</t>
  </si>
  <si>
    <t>ПД</t>
  </si>
  <si>
    <t>РД</t>
  </si>
  <si>
    <t>Экспертиза ПСД</t>
  </si>
  <si>
    <t>Итого по главе 12</t>
  </si>
  <si>
    <t>Строительный контроль 2,14% (от полной стоимости по итогам глав 1-9 и 12 ССР)</t>
  </si>
  <si>
    <t>Итого с непредвиденными</t>
  </si>
  <si>
    <t>НДС 20%</t>
  </si>
  <si>
    <t>ВСЕГО с НДС</t>
  </si>
  <si>
    <t>Возврат от разборки ВЗИС с НДС</t>
  </si>
  <si>
    <t>Итого без непредвиденных</t>
  </si>
  <si>
    <t>С учетом дефлятора  без непредвиденных в рублях</t>
  </si>
  <si>
    <t>С учетом дефлятора  с непредвиденными в рублях</t>
  </si>
  <si>
    <t>Основной показатель объекта</t>
  </si>
  <si>
    <t>Единичная стоимость, тыс. руб с НДС</t>
  </si>
  <si>
    <t>строитель-
ных работ</t>
  </si>
  <si>
    <t>монтажных работ</t>
  </si>
  <si>
    <t>оборудования, мебели, инвентаря</t>
  </si>
  <si>
    <t>прочих</t>
  </si>
  <si>
    <t>Глава 1. Подготовка территории строительства</t>
  </si>
  <si>
    <t>01-01</t>
  </si>
  <si>
    <t>Разбивка основных осей зданий и сооружений, перенос их в натуру и закрепление пунктами и знаками.</t>
  </si>
  <si>
    <t>01-02</t>
  </si>
  <si>
    <t>Рекультивация земель.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</si>
  <si>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</si>
  <si>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</si>
  <si>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</si>
  <si>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КСБ ТП ВТРК "Архыз" - Строительно монтажные работы</t>
  </si>
  <si>
    <t>02-01-01</t>
  </si>
  <si>
    <t>Технологические и конструктивные решения линейного объекта. Искусственные сооружения. (ТКР)</t>
  </si>
  <si>
    <t>02-01-02</t>
  </si>
  <si>
    <t>Конструктивные и объемно-планировочные решения (КР)</t>
  </si>
  <si>
    <t>02-01-03</t>
  </si>
  <si>
    <t>Строительно монтажные работы. Система электроснабжения (СЭ)</t>
  </si>
  <si>
    <t>02-01-04</t>
  </si>
  <si>
    <t>Строительно монтажные работы. Подсистема сбора и обработки информации (ССОИ)</t>
  </si>
  <si>
    <t>02-01-05</t>
  </si>
  <si>
    <t>Строительно монтажные работы. Подсистема охранной и тревожной сигнализации (СОТС)</t>
  </si>
  <si>
    <t>м2 (площадь защищаемого объекта)</t>
  </si>
  <si>
    <t>определить площадь защищаемых объектов.</t>
  </si>
  <si>
    <t>02-01-06</t>
  </si>
  <si>
    <t>Строительно монтажные работы. Система охранного телевидения (СОТ)</t>
  </si>
  <si>
    <t>видеокамера</t>
  </si>
  <si>
    <t>02-01-07</t>
  </si>
  <si>
    <t>Строительно монтажные работы. Подсистема контроля и управления доступом транспортных средств (СКУД ТС)</t>
  </si>
  <si>
    <t>шлагбаум</t>
  </si>
  <si>
    <t>другие показатели: 10 каналов, 2 шлагбаума, 10 видеокамер</t>
  </si>
  <si>
    <t>02-01-08</t>
  </si>
  <si>
    <t>Строительно монтажные работы. Подсистема контроля и управления доступом обслуживающего персонала (СКУД ОП)</t>
  </si>
  <si>
    <t>канал=узел?, другие показатели: 10 видеодомофонов</t>
  </si>
  <si>
    <t>02-01-09</t>
  </si>
  <si>
    <t>Строительно монтажные работы. Подсистема информирования и оповещения (СИО)</t>
  </si>
  <si>
    <t>динамик</t>
  </si>
  <si>
    <t>02-01-10</t>
  </si>
  <si>
    <t>Строительно монтажные работы. Подсистема оперативной диспетчерской связи (СОДС)</t>
  </si>
  <si>
    <t>телефон</t>
  </si>
  <si>
    <t>02-01-11</t>
  </si>
  <si>
    <t>Строительно монтажные работы. Подсистема экстренной связи (СЭС)</t>
  </si>
  <si>
    <t>абонентское устройство*</t>
  </si>
  <si>
    <t>* количество колонн экстренного вызова.</t>
  </si>
  <si>
    <t>02-01-12</t>
  </si>
  <si>
    <t>Строительно монтажные работы. Подсистема передачи данных (СПД)</t>
  </si>
  <si>
    <t>канал*</t>
  </si>
  <si>
    <t>*кол-во каналов взято из сметы на проектные работы стадии ПД (проверить кол-во каналов в проекте)</t>
  </si>
  <si>
    <t>02-01-13</t>
  </si>
  <si>
    <t>Строительно монтажные работы. Структурированная кабельная система (СКС)</t>
  </si>
  <si>
    <t>узел</t>
  </si>
  <si>
    <t>02-01-14</t>
  </si>
  <si>
    <t>Строительно монтажные работы. Подсистема охранного освещения (СОО)</t>
  </si>
  <si>
    <t>светильник</t>
  </si>
  <si>
    <t>02-01-15</t>
  </si>
  <si>
    <t>Строительно монтажные работы. Подсистема обеспечения информационной безопасности (СОИБ)</t>
  </si>
  <si>
    <t>02-01-16</t>
  </si>
  <si>
    <t>Строительно монтажные работы. Подсистема взаимодействия с силовыми структурами России (СВСС)</t>
  </si>
  <si>
    <t>02-01-17</t>
  </si>
  <si>
    <t>Строительно-монтажные работы. Система досмотра и поиска (СДрП)</t>
  </si>
  <si>
    <t>Итого по Главе 2. "Основные объекты строительства"</t>
  </si>
  <si>
    <t>Итого по Главам 1-7</t>
  </si>
  <si>
    <t>Глава 8. Временные здания и сооружения</t>
  </si>
  <si>
    <t>ГСН-81-05-01-2001, п. 4.9</t>
  </si>
  <si>
    <t>Временные здания и сооружения - 2,3%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</si>
  <si>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</si>
  <si>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</si>
  <si>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</si>
  <si>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ГСН-81-05-02-2007 п.8</t>
  </si>
  <si>
    <t>Производство работ в зимнее время, строительство зданий и сооружений связи I температурная зона (прил.1 п.9) - 0,6%*1,1</t>
  </si>
  <si>
    <t>09-01</t>
  </si>
  <si>
    <t>Пусконаладочные работы. Вхолостую 80%.</t>
  </si>
  <si>
    <t>09-01-01</t>
  </si>
  <si>
    <t>Пуско-наладочные работы. Система электроснабжения (СЭ)</t>
  </si>
  <si>
    <t>09-01-02</t>
  </si>
  <si>
    <t>Пусконаладочные работы. Подсистема сбора и обработки информации (ССОИ)</t>
  </si>
  <si>
    <t>09-01-03</t>
  </si>
  <si>
    <t>Пусконаладочные работы. Подсистема экстренной связи (СЭС)</t>
  </si>
  <si>
    <t>09-01-04</t>
  </si>
  <si>
    <t>Пусконаладочные работы. Подсистема обеспечения информационной безопасности (СОИБ)</t>
  </si>
  <si>
    <t>09-02</t>
  </si>
  <si>
    <t>Расчет платежей за загрязнение атмосферного воздуха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</si>
  <si>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</si>
  <si>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</si>
  <si>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</si>
  <si>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Постановление Правительства РФ № 468 от 21.06.2010</t>
  </si>
  <si>
    <t>Итого по Главе 10. "Содержание службы заказчика. Строительный контроль"</t>
  </si>
  <si>
    <t>Глава 12. Публичный технологический и ценовой аудит, проектные и изыскательские работы</t>
  </si>
  <si>
    <t>12-01</t>
  </si>
  <si>
    <t>Проетные работы. Стадия Проект.</t>
  </si>
  <si>
    <t>12-02</t>
  </si>
  <si>
    <t>Проектные работы. Стадия Рабочая документация</t>
  </si>
  <si>
    <t>ПП РФ № 145 от 05.03.2007</t>
  </si>
  <si>
    <t>Затраты на проведение экспертизы проектно-сметной документации и результатов инженерных изысканий</t>
  </si>
  <si>
    <t>Итого по Главе 12. "Публичный технологический и ценовой аудит, проектные и изыскательские работы"</t>
  </si>
  <si>
    <t>Итого по Главам 1-12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</si>
  <si>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</si>
  <si>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</si>
  <si>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</si>
  <si>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</si>
  <si>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Итого по сводному расчету в ценах 2000 года</t>
  </si>
  <si>
    <t xml:space="preserve">  Пересчет в текущие цены 2 квартала 2019г. : (Письмо Минстроя РФ № 12661-ДВ/09 от 10.04.2019г. по строке "Прочие объекты",  Письмо Минстроя РФ №  17798-ДВ/09 от 04.06.2019г.",  Письмо Минстроя РФ №20003-ДВ/09 от 04.06.2019г. ) СМР=7,00, Оборудование = 3,98,  Проектные работы = 4,15;   Изыскательские работы = 4,23,  Прочие затраты =10,51 </t>
  </si>
  <si>
    <t>Минстрой России Письмо № 12661-ДВ/09 от 10 апреля 2019 г.</t>
  </si>
  <si>
    <t>Строительные работы к=7</t>
  </si>
  <si>
    <t>Монтажные работы к=7</t>
  </si>
  <si>
    <t>Минстрой России Письмо № 20003-ДВ/09 от 04.06.2019г.</t>
  </si>
  <si>
    <t>оборудование к=3,98</t>
  </si>
  <si>
    <t>Расчет платежей за размещение отходов к=10,51. 0,03*10,51*1,02</t>
  </si>
  <si>
    <t>Строительный контроль к=10,51 458,69*10,51*1,02</t>
  </si>
  <si>
    <t>Минстрой РФ №17798-ДВ/09 от 17.05.2019г</t>
  </si>
  <si>
    <t>Проектная документация, К=1,19х 4,15  602,67*1,19*4,15*1,02</t>
  </si>
  <si>
    <r>
      <t xml:space="preserve">Рабочая документация </t>
    </r>
    <r>
      <rPr>
        <sz val="10"/>
        <rFont val="Arial"/>
        <family val="2"/>
        <charset val="204"/>
      </rPr>
      <t>К=1,19х 4,15             865,77*1,19*4,15*1,02</t>
    </r>
  </si>
  <si>
    <t>Изыскательские работы. , К=1,266х 4,23 318,68*1,266*4,23*1,02</t>
  </si>
  <si>
    <t>Затраты на проведение экспертизы проектной документации и результатов инженерных изысканий К=5,29 142,21*5,29*1,02</t>
  </si>
  <si>
    <t>Пусконаладочные работы "вхолостую", К=15,15 30,43*15,15*1,02</t>
  </si>
  <si>
    <t>Итого в ценах  II квартала 2019 г.</t>
  </si>
  <si>
    <t>Часть вторая Налогового кодекса Российской Федерации подпунктом «в» пункта 3 статьи 1 Федерального закона от 03.08.2018 № 303-ФЗ, в части изменения налоговой ставки.</t>
  </si>
  <si>
    <t>НДС - 20%</t>
  </si>
  <si>
    <t>Итого по сводному расчету</t>
  </si>
  <si>
    <t>Справочно</t>
  </si>
  <si>
    <t>п. 29</t>
  </si>
  <si>
    <t xml:space="preserve">Возврат от разборки временных зданий и сооружений (15% от ВЗиС) К=7,00 </t>
  </si>
  <si>
    <t>Расчет стоимости работ с учетом индекса-дефлятора</t>
  </si>
  <si>
    <t xml:space="preserve">Продолжительность работ в соответствие с Графиком - </t>
  </si>
  <si>
    <t>4,1 месяца</t>
  </si>
  <si>
    <t>15 октября 2019 г.</t>
  </si>
  <si>
    <t>12 февраля 2020 г.</t>
  </si>
  <si>
    <t>РАСЧЕТ ИНДЕКСА-ДЕФЛЯТОРА для разработки рабочей документации</t>
  </si>
  <si>
    <t>2019  год</t>
  </si>
  <si>
    <t xml:space="preserve">ИД1- индекс -дефлятор Минэкономразвития РФ на капвложения </t>
  </si>
  <si>
    <t>Т1 - Продолжительность периода  от момента формирования текущих цен до начала выполнения работ , мес</t>
  </si>
  <si>
    <t>Рост цен                               Р1= (ИД1-100)/100*Т1/12</t>
  </si>
  <si>
    <t>Индекс роста цен                                     ИРт1=(1+Р1)</t>
  </si>
  <si>
    <t xml:space="preserve">ИД2- индекс -дефлятор Минэкономразвития РФ на капвложения </t>
  </si>
  <si>
    <t>Т2 - Продолжительность периода  от начала выполнения работ  до конца года, мес</t>
  </si>
  <si>
    <t>Рост цен                               Р2= (ИД2-100)/100*Т2/12</t>
  </si>
  <si>
    <t>Индекс роста цен                                     ИРт3=(1+Р3)</t>
  </si>
  <si>
    <t>2020  год</t>
  </si>
  <si>
    <t>Т3 - Продолжительность периода  от начала года до окончания выполнения работ , мес</t>
  </si>
  <si>
    <t>Рост цен                               Р3= (ИД3-100)/100*Т3/12</t>
  </si>
  <si>
    <t>Индекс роста цен                                     ИРт3=(1+0,5*Р3)</t>
  </si>
  <si>
    <t>Итого индекс роста цен за период выполнения работ</t>
  </si>
  <si>
    <t>Р4=(Р2+Р3)</t>
  </si>
  <si>
    <t>ИРт4=(1+0,5*Р4)</t>
  </si>
  <si>
    <t>Итого индекс роста цен</t>
  </si>
  <si>
    <t>ИРТ1*ИРТ4</t>
  </si>
  <si>
    <t>РАСЧЕТ СТОИМОСТИ РАБОТ</t>
  </si>
  <si>
    <t xml:space="preserve">Стоимость работ </t>
  </si>
  <si>
    <t>Дефлятор</t>
  </si>
  <si>
    <t>Стоимость работ  с учетом дефлятора</t>
  </si>
  <si>
    <t>С учетом авансирования- 30%</t>
  </si>
  <si>
    <t xml:space="preserve"> Н(м)ЦД(1-1)А=СС1+(Н(м)ЦД1-1-СС1)*(1-А/100)                     </t>
  </si>
  <si>
    <t>Инфляционная составляющая</t>
  </si>
  <si>
    <t>месяца</t>
  </si>
  <si>
    <t>14 марта 2020 г.</t>
  </si>
  <si>
    <t>28 июня 2020 г.</t>
  </si>
  <si>
    <t>РАСЧЕТ ИНДЕКСА-ДЕФЛЯТОРА для строительства</t>
  </si>
  <si>
    <t>Т1 - Продолжительность периода  от момента формирования текущих цен до конца года , мес</t>
  </si>
  <si>
    <t>Т2 - Продолжительность периода  от начала года до начала выполнения работ, мес</t>
  </si>
  <si>
    <t>Т3 - Продолжительность периода  от начала выполнения работ до окончания выполнения работ , мес</t>
  </si>
  <si>
    <t>ИРТ1*ИРТ2*ИРТ3</t>
  </si>
  <si>
    <t>Стоимость работ</t>
  </si>
  <si>
    <t>Единица измерения основного показателя</t>
  </si>
  <si>
    <t>Основной показатель</t>
  </si>
  <si>
    <t>АНАЛОГ</t>
  </si>
  <si>
    <t>Ориентировочная стоимость объекта в ценовом периоде аналога, тыс. руб.без учета НДС</t>
  </si>
  <si>
    <t>Итого, тыс. руб. без учета НДС</t>
  </si>
  <si>
    <t>Итого тыс. руб. с учетом НДС</t>
  </si>
  <si>
    <t>Аналог</t>
  </si>
  <si>
    <t>Ценовой период аналога</t>
  </si>
  <si>
    <t>Стоимость по ССР, тыс.руб. без НДС</t>
  </si>
  <si>
    <t>Стоимость единицы показателя, тыс. руб. без НДС</t>
  </si>
  <si>
    <t xml:space="preserve">ИТОГО: </t>
  </si>
  <si>
    <t>2</t>
  </si>
  <si>
    <t>3</t>
  </si>
  <si>
    <t>1. Письмо Министерства экономического развития РФ от 20 июня 2016 г. N Д28и-1655 "О разъяснениях, связанных с применением постановления Правительства Российской Федерации от 14 марта 2016 г. N 191"</t>
  </si>
  <si>
    <t>2023 г.</t>
  </si>
  <si>
    <t>2024 г.</t>
  </si>
  <si>
    <t>Наружная сеть связи в грунте, ГНБ</t>
  </si>
  <si>
    <t xml:space="preserve">Система экстренной связи (СЭС) (колонны информационные)  2,5 х 0,52 х 0,45 м </t>
  </si>
  <si>
    <t>Система информационных видеоэкранов (СИО): Экран у НСКД М1 3,5 х 2,5 х 0,6 м</t>
  </si>
  <si>
    <t>Шкаф телекоммуникационный 0,7 х 0,7 х 0,3 м</t>
  </si>
  <si>
    <t>Шкаф электропитания 0,5 х 0,3 х 0,2 м</t>
  </si>
  <si>
    <t>Шкаф телекоммуникационный  0,7 х 0,7 х 0,3 м</t>
  </si>
  <si>
    <t>14-08-007-08</t>
  </si>
  <si>
    <t>1 прокол</t>
  </si>
  <si>
    <t>ГНБ</t>
  </si>
  <si>
    <t>НЦС 81-02-14-2023</t>
  </si>
  <si>
    <t>НЦС 81-02-12-2023</t>
  </si>
  <si>
    <t>ТЧ сборника п.16
Таблица № 13
I температурная зона</t>
  </si>
  <si>
    <t>ТЧ сборника п.23
Таблица № 11</t>
  </si>
  <si>
    <t>Устройство футляров методом продавливания без разработки
грунта (прокол), с устроЙством рабочего и приемного
котлованов в сухом грунте, с креплением котлованов</t>
  </si>
  <si>
    <t>Расчёт по УНЦС</t>
  </si>
  <si>
    <t>12-01-003-01</t>
  </si>
  <si>
    <t xml:space="preserve">Прокладка в траншее сетей связи с устройством 4-х трубной
кабельной канализации кабелями волоконно-оптическими
</t>
  </si>
  <si>
    <t xml:space="preserve">с количеством волокон в кабеле - 8, оптических волокон в
модуле - 4, количество модулей - 2 </t>
  </si>
  <si>
    <t>11-01-010-01</t>
  </si>
  <si>
    <t>II квартал 2019 г.</t>
  </si>
  <si>
    <t>2019 г.</t>
  </si>
  <si>
    <t>2020 г.</t>
  </si>
  <si>
    <t>2021 г.</t>
  </si>
  <si>
    <t>2022 г.</t>
  </si>
  <si>
    <t>интернет ресурс</t>
  </si>
  <si>
    <t>https://www.etm.ru/cat/nn/2696409</t>
  </si>
  <si>
    <t>Подземная прокладка в траншее кабелей с алюминиевыми
жилами на напряжение l0 кв</t>
  </si>
  <si>
    <t>Прокладка кабеля в траншее</t>
  </si>
  <si>
    <t>Шумозащитные экраны на искусственных сооружениях</t>
  </si>
  <si>
    <t>Шумозащитные экраны наисскуственных сооружениях высотой до 3 м</t>
  </si>
  <si>
    <t>08-09-002-02</t>
  </si>
  <si>
    <t>100 п.м</t>
  </si>
  <si>
    <t>ТЧ сборника п.11
Таблица № 13
I температурная зона</t>
  </si>
  <si>
    <t>ТЧ сборника п.23
Таблица № 9</t>
  </si>
  <si>
    <t>ТЧ сборника п.9</t>
  </si>
  <si>
    <t>Предполагаемая (предельная) стоимость строительства объекта: 'Всесезонный туристско-рекреационный комплекс «Мамисон» расширение технической подсистемы. Комплексная система безопасности</t>
  </si>
  <si>
    <t xml:space="preserve">* Применены индексы на I квартал 2023 года по письму Минстроя РФ от 30.01.2023 N4125-ИФ/09 </t>
  </si>
  <si>
    <t>Доля сметной стоимости, подлежащая выполнению подрядчиком в 2024 году</t>
  </si>
  <si>
    <t>Индекс Минэкономразвития РФ на 2023 г. (Письмо Минэкономразвития России от 28.09.2022 N 36804-ПК/Д03и)</t>
  </si>
  <si>
    <t>Индекс Минэкономразвития РФ на 2024 г. (Письмо Минэкономразвития России от 28.09.2022 N 36804-ПК/Д03и)</t>
  </si>
  <si>
    <t>К на 2024 =</t>
  </si>
  <si>
    <t>Индекс пересчета в уровень цен 
IV кв. 2024 г.</t>
  </si>
  <si>
    <t>ВТРК "Мамисон", Республика Северная Осетия-Алания</t>
  </si>
  <si>
    <t xml:space="preserve">
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договорной работе,  утвержденного Приказом акционерного общества "Курорты Северного Кавказа" от 21.07.2020  № Пр-20-133; Заданием на проектирование объекта капитального строительства.</t>
  </si>
  <si>
    <t>(32070+424*5)*0,4*(1+3*0,2)
(A+B*X)*Ки1</t>
  </si>
  <si>
    <t>(33000*1)*0,4
(A*X)*К1*Ки1</t>
  </si>
  <si>
    <t>Стоимость в руб.</t>
  </si>
  <si>
    <t>Сроки выполнения работ</t>
  </si>
  <si>
    <t>Дата начала</t>
  </si>
  <si>
    <t>Дата окончания</t>
  </si>
  <si>
    <t xml:space="preserve">Инженерные изыскания </t>
  </si>
  <si>
    <t>инженерно-геодезические изыскания</t>
  </si>
  <si>
    <t>Х</t>
  </si>
  <si>
    <t>инженерно-гидрометеорологические изыскания</t>
  </si>
  <si>
    <t>инженерно-экологические изыскания</t>
  </si>
  <si>
    <t>инженерно-геологические изыскания</t>
  </si>
  <si>
    <t>Проектные работы, в том числе:</t>
  </si>
  <si>
    <t>- разработка основных технических решений</t>
  </si>
  <si>
    <t>- разработка проектной и сметной документации</t>
  </si>
  <si>
    <t>Государственная экспертиза</t>
  </si>
  <si>
    <t>КАЛЕНДАРНЫЙ ПЛАН</t>
  </si>
  <si>
    <t>выполнения проектно-изыскательских работ по объекту: «Комплексная система безопасности ВТРК «Мамисон». Техническая подсистема»</t>
  </si>
  <si>
    <t xml:space="preserve">Индекс пересчета в текущие цены на I квартал 2023 г. принят согласно Письму Минстроя России от 30.01.2023 N4125-ИФ/09 </t>
  </si>
  <si>
    <t>Стоимость работ в ценах  сметной документации - 
1 квартал 2023 г.</t>
  </si>
  <si>
    <t>Железнодорожный переезд (однопутный),  (переезд). Применительно</t>
  </si>
  <si>
    <t>на  инженерно-геологические изыскания</t>
  </si>
  <si>
    <t>Наименование изыскательской организации:</t>
  </si>
  <si>
    <t>АО "Курорты Северного Кавказа"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</si>
  <si>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</si>
  <si>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№№ п/п</t>
  </si>
  <si>
    <t>Единица измерен.</t>
  </si>
  <si>
    <t xml:space="preserve">Стоимость, руб. </t>
  </si>
  <si>
    <t>К1</t>
  </si>
  <si>
    <t>К2</t>
  </si>
  <si>
    <t>К3</t>
  </si>
  <si>
    <t>К4</t>
  </si>
  <si>
    <t>К5</t>
  </si>
  <si>
    <t xml:space="preserve">рекогносцировочное обследование при II категории сложности ИГУ удовлетворительной проходимости </t>
  </si>
  <si>
    <t>СБЦ-99, т.9, п.2</t>
  </si>
  <si>
    <t xml:space="preserve">Колонковое бурение скважины диаметром  до 160  мм глубиной   до 15 м [VII категория породы] </t>
  </si>
  <si>
    <t xml:space="preserve">1 м </t>
  </si>
  <si>
    <t>Предварительная разбивка местоположения геологических выработок   расст. между точками  до50 м, II кат.сложности</t>
  </si>
  <si>
    <t>1 выработка (точка)</t>
  </si>
  <si>
    <t xml:space="preserve">СБЦ-99, т.93, п.1                    K1 - прим. 1            </t>
  </si>
  <si>
    <t>Плановая и высотная привязка местоположения геологических выработок   расст. между точками   до 50м, II кат.сложности</t>
  </si>
  <si>
    <t xml:space="preserve">СБЦ-99, т.93, п.1                           </t>
  </si>
  <si>
    <t>Предварительная разбивка местоположения геологических выработок   расст. между точками  от 200 до350  м, II кат.сложности</t>
  </si>
  <si>
    <t xml:space="preserve">СБЦ-99, т.93, п.4                    K1 - прим. 1            </t>
  </si>
  <si>
    <t>Плановая и высотная привязка местоположения геологических выработок   расст. между точками   от 200 до 350м, II кат.сложности</t>
  </si>
  <si>
    <t xml:space="preserve">СБЦ-99, т.93, п.4                           </t>
  </si>
  <si>
    <t xml:space="preserve">гидрогеологические наблюдения в скважинах при бурении диаметром до 160 мм глубиной до 15,0 м (без тартания) </t>
  </si>
  <si>
    <t>1 м</t>
  </si>
  <si>
    <t xml:space="preserve">крепление скважин при бурении диаметром до 160 мм при глубине скважин до 15,0 м </t>
  </si>
  <si>
    <t xml:space="preserve">отбор монолитов из скважин (скальные грунты) с глубины до 10 м </t>
  </si>
  <si>
    <t>Итого :</t>
  </si>
  <si>
    <t>Выполнение изысканий в горных и высокогорных районах c абсолютными высотами св.2000 до 3000 м</t>
  </si>
  <si>
    <t>О.У., п.8а; К1 - объем работ на данной высоте; К2- объем работ на высокогорье</t>
  </si>
  <si>
    <t>Итого полевых работ:</t>
  </si>
  <si>
    <t>СБЦ-99, т.68 п.1</t>
  </si>
  <si>
    <t>СБЦ-99, т.67 п.9</t>
  </si>
  <si>
    <t>Определения физико-механических свойств песчаных грунтов. Влажность</t>
  </si>
  <si>
    <t>СБЦ-99, т.64 п.11</t>
  </si>
  <si>
    <t>Определения физико-механических свойств песчаных грунтов. Плотность</t>
  </si>
  <si>
    <t>СБЦ-99, т.64 п.3</t>
  </si>
  <si>
    <t>Определения физико-механических свойств песчаных грунтов. Гранулометрический анализ ситовым методом с разделением на фракции от 10 до 0,1 мм</t>
  </si>
  <si>
    <t xml:space="preserve">Гранулометрический анализ ситовым методом и методом пипетки с
разделением на фракции от 10 до 0,001 мм </t>
  </si>
  <si>
    <t>СБЦ-99, т.62 п.21</t>
  </si>
  <si>
    <t xml:space="preserve">консистенция при нарушенной структуре </t>
  </si>
  <si>
    <t>СБЦ-99, т.63 п.3</t>
  </si>
  <si>
    <t xml:space="preserve">Сокращенный анализ воды
</t>
  </si>
  <si>
    <t>СБЦ-99, т.73 п.3</t>
  </si>
  <si>
    <t xml:space="preserve">Истираемость щебня (гравия) в полочном барабане         </t>
  </si>
  <si>
    <t>СБЦ-99, т.76 п.30</t>
  </si>
  <si>
    <t>Подготовка  проб щебня к испытаниям в полочном барабане</t>
  </si>
  <si>
    <t>СБЦ-99, т.76 п.43</t>
  </si>
  <si>
    <t>СБЦ-99, т.70 п.83</t>
  </si>
  <si>
    <t>Анализ водной вытяжки из грунта с определением по разности суммы натрия и калия</t>
  </si>
  <si>
    <t>1 металл</t>
  </si>
  <si>
    <t>СБЦ-99, т.71 п.1</t>
  </si>
  <si>
    <t>Коррозионная активность грунтов по отношению к стали</t>
  </si>
  <si>
    <t>1 анализ</t>
  </si>
  <si>
    <t>СБЦ-99, т.75 п.4</t>
  </si>
  <si>
    <t>ИТОГО лабораторных работ:</t>
  </si>
  <si>
    <t>Инженерно-геологическая рекогносцировка при удволитворительной проходимости (II кат. сложности)</t>
  </si>
  <si>
    <t>Камеральная обработка материалов буровых и горнопроходческих работ II кат. сложности без гидрогеологических наблюдений</t>
  </si>
  <si>
    <t>1 м выработки</t>
  </si>
  <si>
    <t>СБЦ-99, т.82 п.1</t>
  </si>
  <si>
    <t>Камеральная обработка материалов буровых и горнопроходческих работ II кат. сложности с гидрогеологических наблюдений</t>
  </si>
  <si>
    <t>СБЦ-99, т.82 п.2</t>
  </si>
  <si>
    <t>Камеральная обработка определения коррозийной активности грунтов и грунтовых вод</t>
  </si>
  <si>
    <t xml:space="preserve">% от стоимости лаборатор. работ </t>
  </si>
  <si>
    <t>СБЦ-99, т.86, п.8</t>
  </si>
  <si>
    <t>Камеральная обработка комплексных исследований и отдельных определений скальных грунтов</t>
  </si>
  <si>
    <t>СБЦ-99, т.86, п.2</t>
  </si>
  <si>
    <t>Камеральная обработка комплексных исследований и отдельных определений песчаных грунтов</t>
  </si>
  <si>
    <t>Камеральная обработка комплексных исследований и отдельных определений химического состава грунтов и почв</t>
  </si>
  <si>
    <t>СБЦ-99, т.86, п.4</t>
  </si>
  <si>
    <t>Сбор, изучение и систематизация материалов изысканий прошлых лет: 
по горным выработкам
II категория сложности ИГУ</t>
  </si>
  <si>
    <t>СБЦ-99, т.78, п.2 К1-прим.</t>
  </si>
  <si>
    <t>Сбор, изучение и систематизация материалов изысканий прошлых лет: 
по цифровым показателям
II категория сложности ИГУ</t>
  </si>
  <si>
    <t>10 цифр.значений</t>
  </si>
  <si>
    <t>СБЦ-99, т.81, п.2 К1-прим.</t>
  </si>
  <si>
    <t>Составление программы работ, глубина изучения св. 5 до 10 м, площадь изучения - до 1 км2, II категория сложности ИГУ</t>
  </si>
  <si>
    <t xml:space="preserve">1 программа </t>
  </si>
  <si>
    <t>СБЦ-99, т.87, п. 3 К1-МП стр.76 -компьютерные технологии</t>
  </si>
  <si>
    <t>ИТОГО камеральных работ:</t>
  </si>
  <si>
    <t>4. Прочие расходы</t>
  </si>
  <si>
    <t>СБЦ-99, т.4 п.3</t>
  </si>
  <si>
    <t>СБЦ-99, т.5 п.5</t>
  </si>
  <si>
    <t>Расходы на организацию и ликвидацию полевых работ</t>
  </si>
  <si>
    <t>СБЦ-99, О.У.п.13</t>
  </si>
  <si>
    <t>ИТОГО прочие расходы</t>
  </si>
  <si>
    <t>ИТОГО в ценах 1991 года:</t>
  </si>
  <si>
    <t>с непредвиденными расходами 10%</t>
  </si>
  <si>
    <t>ВСЕГО по смете</t>
  </si>
  <si>
    <t>Расходы по внутреннему транспорту св 10 до 15 км и стоимости полевых работ св. 10 до 20 тыс.руб.</t>
  </si>
  <si>
    <t>Расходы по внешнему транспорту св.2000 км при выполнении экспедиционных работ 2 месяц</t>
  </si>
  <si>
    <t>Выполнение изысканий в неблагоприятный период года (8-9,5 м)</t>
  </si>
  <si>
    <t xml:space="preserve">СБЦ-99, т.2, п.4       </t>
  </si>
  <si>
    <t>ИТОГО  в ценах 1 квартала 2023 года (письмо Минстроя России от 30.01.2023 N 4125-ИФ/09)</t>
  </si>
  <si>
    <t xml:space="preserve">«Комплексная система безопасности ВТРК «Мамисон».
Техническая подсистема».
"Всесезонный туристско-рекреационный комплекс «Мамисон»,  Республика Северная Осетия-Алания. </t>
  </si>
  <si>
    <t>1 монолит</t>
  </si>
  <si>
    <t>СБЦ-99, т.57 п.1, прим. К=0,7</t>
  </si>
  <si>
    <t xml:space="preserve">СБЦ-99, т.18 п.4                                                    </t>
  </si>
  <si>
    <t xml:space="preserve">СБЦ-99, т.18 п.1, Гл. 4, прим. К=0,6                                           </t>
  </si>
  <si>
    <t xml:space="preserve">СБЦ-99, т.17 п.1, прим. К=0,9                                                                                                      </t>
  </si>
  <si>
    <t>Сокращенный комплекс определений физических свойств скальных грунтов</t>
  </si>
  <si>
    <t>Предел прочности при сжатии в естественном или воздушно-сухом, или водонасыщенном состоянии</t>
  </si>
  <si>
    <t>Камеральная обработка определения химического состава воды</t>
  </si>
  <si>
    <t>СБЦ-99, т.86, п.5</t>
  </si>
  <si>
    <t>Камеральная обработка комплексных исследований и отдельных определений глинистых грунтов</t>
  </si>
  <si>
    <t>СБЦ-99, т.86, п.1</t>
  </si>
  <si>
    <t>Составление технического отчета II категория сложности ИГУ и стоимости камеральных работ до 5 тыс.руб.</t>
  </si>
  <si>
    <r>
      <t xml:space="preserve">3. Продолжительность проектирования </t>
    </r>
    <r>
      <rPr>
        <b/>
        <sz val="12"/>
        <rFont val="Times New Roman"/>
        <family val="1"/>
        <charset val="204"/>
      </rPr>
      <t xml:space="preserve">8,8 </t>
    </r>
    <r>
      <rPr>
        <sz val="12"/>
        <rFont val="Times New Roman"/>
        <family val="1"/>
        <charset val="204"/>
      </rPr>
      <t xml:space="preserve">месяцев </t>
    </r>
  </si>
  <si>
    <t>91000*(1+4*0,2)*0,4
(A*X)*Ки1</t>
  </si>
  <si>
    <t>(39550*3)*0,4
(A*X)*Ки1</t>
  </si>
  <si>
    <t xml:space="preserve">Радиостанция приемо-передающая мощностью до 1000 В (Применительно. Сервер), 3(1 станция) </t>
  </si>
  <si>
    <t>(46570*2)*0,4
(A*X)*Ки1</t>
  </si>
  <si>
    <t xml:space="preserve">Антенна УКВ радиосвязи с количеством вибраторов 16 (Применительно.Антенна), 2(1 антенна) </t>
  </si>
  <si>
    <t xml:space="preserve">Радиостанция приемо-передающая мощностью до 1000 В (Применительно.  Ретранслятор), 1(1 станция) </t>
  </si>
  <si>
    <t>(21320*1)*0,4
(A*X)*Ки1</t>
  </si>
  <si>
    <t>(2400*1)*0,4
(A*X)*Ки1</t>
  </si>
  <si>
    <t xml:space="preserve">Автоматизированное рабочее место (АРМ) оператора на базе ПЭВМ, 1(1 АРМ) </t>
  </si>
  <si>
    <t>Система экстренной связи (СЭС) – колонны информационные</t>
  </si>
  <si>
    <t>Стальные опоры радиорелейной и сотовых линий связи высотой от 12 до 125 м, 5(1 м по высоте опоры) -4 опоры по 5 м. (Применительно)</t>
  </si>
  <si>
    <t>(21320*(1+69*0,2))*0,4
(A*X)*Ки1</t>
  </si>
  <si>
    <t>2. Письмо Минэкономразвития России от 30.09.2020 № 32028-ПК/Д03и.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</si>
  <si>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3. Письмо Минэкономразвития России от 28.09.2022 № 36804-ПК/Д03и.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</si>
  <si>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 до 100 м. (Применительно. Прожекторы LCD), 70(объект)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</si>
</sst>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\ _₽_-;\-* #,##0.00\ _₽_-;_-* &quot;-&quot;??\ _₽_-;_-@_-"/>
    <numFmt numFmtId="164" formatCode="0.0%"/>
    <numFmt numFmtId="165" formatCode="_-* #,##0.0000\ _₽_-;\-* #,##0.0000\ _₽_-;_-* &quot;-&quot;??\ _₽_-;_-@_-"/>
    <numFmt numFmtId="166" formatCode="_-* #,##0_р_._-;\-* #,##0_р_._-;_-* &quot;-&quot;_р_._-;_-@_-"/>
    <numFmt numFmtId="167" formatCode="_-* #,##0.00_-;\-* #,##0.00_-;_-* &quot;-&quot;??_-;_-@_-"/>
    <numFmt numFmtId="168" formatCode="_-* #,##0.00_р_._-;\-* #,##0.00_р_._-;_-* &quot;-&quot;??_р_._-;_-@_-"/>
    <numFmt numFmtId="169" formatCode="_-* #,##0.0\ _₽_-;\-* #,##0.0\ _₽_-;_-* &quot;-&quot;????\ _₽_-;_-@_-"/>
    <numFmt numFmtId="170" formatCode="_-* #,##0\ _₽_-;\-* #,##0\ _₽_-;_-* &quot;-&quot;????\ _₽_-;_-@_-"/>
    <numFmt numFmtId="171" formatCode="_-* #,##0\ _₽_-;\-* #,##0\ _₽_-;_-* &quot;-&quot;?\ _₽_-;_-@_-"/>
    <numFmt numFmtId="172" formatCode="#,##0\ _р_."/>
    <numFmt numFmtId="173" formatCode="0.0"/>
    <numFmt numFmtId="174" formatCode="#,##0.00_р_."/>
    <numFmt numFmtId="175" formatCode="0.0000"/>
    <numFmt numFmtId="176" formatCode="#,##0.0"/>
    <numFmt numFmtId="177" formatCode="_-* #,##0.00_р_._-;\-* #,##0.00_р_._-;_-* &quot;-&quot;_р_._-;_-@_-"/>
    <numFmt numFmtId="178" formatCode="#,##0.000"/>
    <numFmt numFmtId="179" formatCode="#,##0.0000000"/>
    <numFmt numFmtId="180" formatCode="0.000"/>
    <numFmt numFmtId="181" formatCode="0.0000000"/>
    <numFmt numFmtId="182" formatCode="#,##0.0000"/>
    <numFmt numFmtId="183" formatCode="#,##0.00000"/>
  </numFmts>
  <fonts count="10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ourier"/>
      <family val="3"/>
    </font>
    <font>
      <sz val="10"/>
      <name val="Courier New Cyr"/>
      <charset val="204"/>
    </font>
    <font>
      <sz val="10"/>
      <name val="Courier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family val="1"/>
      <charset val="204"/>
    </font>
    <font>
      <b/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9"/>
      <name val="Times New Roman Cyr"/>
      <charset val="204"/>
    </font>
    <font>
      <b/>
      <sz val="10"/>
      <name val="Times New Roman"/>
      <family val="1"/>
    </font>
    <font>
      <b/>
      <sz val="10"/>
      <name val="Times New Roman Cyr"/>
      <charset val="204"/>
    </font>
    <font>
      <i/>
      <u/>
      <sz val="10"/>
      <name val="Times New Roman Cyr"/>
      <charset val="204"/>
    </font>
    <font>
      <sz val="10"/>
      <name val="Times New Roman Cyr"/>
      <charset val="204"/>
    </font>
    <font>
      <b/>
      <sz val="11"/>
      <name val="Times New Roman Cyr"/>
      <charset val="204"/>
    </font>
    <font>
      <i/>
      <u/>
      <sz val="10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 Cyr"/>
      <family val="1"/>
      <charset val="204"/>
    </font>
    <font>
      <vertAlign val="superscript"/>
      <sz val="10"/>
      <name val="Times New Roman"/>
      <family val="1"/>
      <charset val="204"/>
    </font>
    <font>
      <b/>
      <sz val="13.5"/>
      <color rgb="FF000000"/>
      <name val="Arial"/>
      <family val="2"/>
      <charset val="204"/>
    </font>
    <font>
      <sz val="13.5"/>
      <color rgb="FF000000"/>
      <name val="Arial"/>
      <family val="2"/>
      <charset val="204"/>
    </font>
    <font>
      <i/>
      <u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u/>
      <sz val="12"/>
      <name val="Times New Roman"/>
      <family val="1"/>
      <charset val="204"/>
    </font>
    <font>
      <sz val="11"/>
      <name val="Calibri"/>
      <family val="2"/>
      <scheme val="minor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i/>
      <sz val="10"/>
      <color rgb="FF0070C0"/>
      <name val="Arial"/>
      <family val="2"/>
      <charset val="204"/>
    </font>
    <font>
      <sz val="11"/>
      <name val="Calibri"/>
      <family val="2"/>
      <charset val="204"/>
    </font>
    <font>
      <sz val="10"/>
      <color rgb="FFFF0000"/>
      <name val="Arial Cyr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8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3" fillId="0" borderId="0"/>
    <xf numFmtId="0" fontId="21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0"/>
    <xf numFmtId="167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" fillId="0" borderId="0"/>
    <xf numFmtId="0" fontId="21" fillId="0" borderId="0"/>
    <xf numFmtId="0" fontId="21" fillId="0" borderId="0"/>
    <xf numFmtId="9" fontId="3" fillId="0" borderId="0" applyFont="0" applyFill="0" applyBorder="0" applyAlignment="0" applyProtection="0"/>
    <xf numFmtId="0" fontId="2" fillId="0" borderId="0"/>
    <xf numFmtId="0" fontId="12" fillId="0" borderId="0"/>
    <xf numFmtId="0" fontId="25" fillId="0" borderId="0"/>
    <xf numFmtId="0" fontId="26" fillId="0" borderId="0"/>
    <xf numFmtId="0" fontId="3" fillId="0" borderId="0"/>
    <xf numFmtId="0" fontId="3" fillId="0" borderId="0"/>
    <xf numFmtId="0" fontId="27" fillId="0" borderId="0"/>
    <xf numFmtId="0" fontId="12" fillId="0" borderId="0"/>
    <xf numFmtId="43" fontId="2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2" fillId="0" borderId="0"/>
    <xf numFmtId="0" fontId="12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27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indent="1"/>
    </xf>
    <xf numFmtId="0" fontId="2" fillId="0" borderId="0" xfId="4" applyFont="1" applyBorder="1">
      <alignment horizontal="center"/>
    </xf>
    <xf numFmtId="0" fontId="2" fillId="0" borderId="0" xfId="4" applyFont="1" applyBorder="1" applyAlignment="1">
      <alignment horizontal="right"/>
    </xf>
    <xf numFmtId="0" fontId="2" fillId="0" borderId="0" xfId="4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0" applyFont="1"/>
    <xf numFmtId="0" fontId="2" fillId="0" borderId="2" xfId="4" applyFont="1" applyBorder="1" applyAlignment="1">
      <alignment vertical="top" wrapText="1"/>
    </xf>
    <xf numFmtId="0" fontId="10" fillId="0" borderId="0" xfId="0" applyFont="1" applyBorder="1"/>
    <xf numFmtId="0" fontId="2" fillId="0" borderId="0" xfId="0" applyFont="1" applyAlignment="1"/>
    <xf numFmtId="0" fontId="7" fillId="0" borderId="3" xfId="0" applyFont="1" applyBorder="1" applyAlignment="1">
      <alignment horizontal="center" vertical="center" wrapText="1"/>
    </xf>
    <xf numFmtId="0" fontId="2" fillId="0" borderId="0" xfId="4" applyFont="1" applyBorder="1" applyAlignment="1">
      <alignment wrapText="1"/>
    </xf>
    <xf numFmtId="0" fontId="11" fillId="0" borderId="0" xfId="0" applyFont="1" applyAlignment="1">
      <alignment vertical="top"/>
    </xf>
    <xf numFmtId="0" fontId="10" fillId="0" borderId="2" xfId="0" applyFont="1" applyBorder="1"/>
    <xf numFmtId="0" fontId="2" fillId="0" borderId="0" xfId="5" applyFont="1">
      <alignment horizontal="left" vertical="top"/>
    </xf>
    <xf numFmtId="0" fontId="4" fillId="0" borderId="0" xfId="4" applyFont="1" applyAlignment="1">
      <alignment horizontal="left"/>
    </xf>
    <xf numFmtId="0" fontId="7" fillId="0" borderId="1" xfId="4" applyFont="1" applyBorder="1" applyAlignment="1">
      <alignment horizontal="center" vertical="center" wrapText="1"/>
    </xf>
    <xf numFmtId="0" fontId="7" fillId="0" borderId="0" xfId="5" applyFont="1">
      <alignment horizontal="left" vertical="top"/>
    </xf>
    <xf numFmtId="0" fontId="2" fillId="0" borderId="5" xfId="3" applyBorder="1">
      <alignment horizontal="center" wrapText="1"/>
    </xf>
    <xf numFmtId="0" fontId="2" fillId="0" borderId="6" xfId="3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5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18" fillId="0" borderId="1" xfId="5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9" fontId="18" fillId="0" borderId="1" xfId="7" applyFont="1" applyBorder="1" applyAlignment="1">
      <alignment horizontal="center" vertical="top" wrapText="1"/>
    </xf>
    <xf numFmtId="10" fontId="18" fillId="0" borderId="1" xfId="7" applyNumberFormat="1" applyFont="1" applyBorder="1" applyAlignment="1">
      <alignment horizontal="center" vertical="top" wrapText="1"/>
    </xf>
    <xf numFmtId="9" fontId="18" fillId="0" borderId="1" xfId="0" applyNumberFormat="1" applyFont="1" applyBorder="1" applyAlignment="1">
      <alignment horizontal="center" vertical="top" wrapText="1"/>
    </xf>
    <xf numFmtId="164" fontId="18" fillId="0" borderId="1" xfId="7" applyNumberFormat="1" applyFont="1" applyBorder="1" applyAlignment="1">
      <alignment horizontal="right" vertical="top" wrapText="1"/>
    </xf>
    <xf numFmtId="164" fontId="18" fillId="0" borderId="1" xfId="0" applyNumberFormat="1" applyFont="1" applyBorder="1" applyAlignment="1">
      <alignment horizontal="right" vertical="top" wrapText="1"/>
    </xf>
    <xf numFmtId="9" fontId="18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0" fillId="0" borderId="0" xfId="0" applyFont="1"/>
    <xf numFmtId="169" fontId="2" fillId="0" borderId="1" xfId="0" applyNumberFormat="1" applyFont="1" applyBorder="1" applyAlignment="1">
      <alignment horizontal="right" vertical="top" wrapText="1"/>
    </xf>
    <xf numFmtId="170" fontId="2" fillId="0" borderId="1" xfId="0" applyNumberFormat="1" applyFont="1" applyBorder="1" applyAlignment="1">
      <alignment horizontal="right" vertical="top" wrapText="1"/>
    </xf>
    <xf numFmtId="0" fontId="28" fillId="0" borderId="0" xfId="0" applyFont="1"/>
    <xf numFmtId="165" fontId="23" fillId="0" borderId="1" xfId="6" applyNumberFormat="1" applyFont="1" applyBorder="1" applyAlignment="1">
      <alignment horizontal="center" vertical="top" wrapText="1"/>
    </xf>
    <xf numFmtId="0" fontId="23" fillId="0" borderId="1" xfId="0" applyNumberFormat="1" applyFont="1" applyBorder="1" applyAlignment="1">
      <alignment horizontal="right" vertical="top" wrapText="1"/>
    </xf>
    <xf numFmtId="170" fontId="4" fillId="0" borderId="1" xfId="0" applyNumberFormat="1" applyFont="1" applyBorder="1" applyAlignment="1">
      <alignment horizontal="right" vertical="top" wrapText="1"/>
    </xf>
    <xf numFmtId="0" fontId="29" fillId="0" borderId="1" xfId="5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right" vertical="top" wrapText="1"/>
    </xf>
    <xf numFmtId="164" fontId="29" fillId="0" borderId="1" xfId="0" applyNumberFormat="1" applyFont="1" applyBorder="1" applyAlignment="1">
      <alignment horizontal="right" vertical="top" wrapText="1"/>
    </xf>
    <xf numFmtId="0" fontId="24" fillId="0" borderId="0" xfId="0" applyFont="1"/>
    <xf numFmtId="9" fontId="0" fillId="0" borderId="9" xfId="7" applyFont="1" applyBorder="1" applyAlignment="1">
      <alignment vertical="center" wrapText="1"/>
    </xf>
    <xf numFmtId="0" fontId="30" fillId="0" borderId="9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170" fontId="4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170" fontId="20" fillId="3" borderId="1" xfId="0" applyNumberFormat="1" applyFont="1" applyFill="1" applyBorder="1" applyAlignment="1">
      <alignment horizontal="right" vertical="top" wrapText="1"/>
    </xf>
    <xf numFmtId="171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2" fillId="2" borderId="7" xfId="0" applyFont="1" applyFill="1" applyBorder="1" applyAlignment="1">
      <alignment vertical="center" wrapText="1"/>
    </xf>
    <xf numFmtId="0" fontId="32" fillId="2" borderId="13" xfId="0" applyFont="1" applyFill="1" applyBorder="1" applyAlignment="1">
      <alignment vertical="center" wrapText="1"/>
    </xf>
    <xf numFmtId="0" fontId="33" fillId="2" borderId="12" xfId="0" applyFont="1" applyFill="1" applyBorder="1" applyAlignment="1">
      <alignment vertical="center" wrapText="1"/>
    </xf>
    <xf numFmtId="0" fontId="34" fillId="2" borderId="11" xfId="0" applyFont="1" applyFill="1" applyBorder="1" applyAlignment="1">
      <alignment vertical="center" wrapText="1"/>
    </xf>
    <xf numFmtId="0" fontId="34" fillId="2" borderId="13" xfId="0" applyFont="1" applyFill="1" applyBorder="1" applyAlignment="1">
      <alignment vertical="center" wrapText="1"/>
    </xf>
    <xf numFmtId="0" fontId="0" fillId="2" borderId="13" xfId="0" applyFill="1" applyBorder="1" applyAlignment="1">
      <alignment vertical="top" wrapText="1"/>
    </xf>
    <xf numFmtId="0" fontId="32" fillId="2" borderId="10" xfId="0" applyFont="1" applyFill="1" applyBorder="1" applyAlignment="1">
      <alignment vertical="center" wrapText="1"/>
    </xf>
    <xf numFmtId="0" fontId="32" fillId="2" borderId="12" xfId="0" applyFont="1" applyFill="1" applyBorder="1" applyAlignment="1">
      <alignment vertical="center" wrapText="1"/>
    </xf>
    <xf numFmtId="0" fontId="0" fillId="2" borderId="12" xfId="0" applyFill="1" applyBorder="1" applyAlignment="1">
      <alignment vertical="top" wrapText="1"/>
    </xf>
    <xf numFmtId="0" fontId="34" fillId="2" borderId="8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34" fillId="2" borderId="15" xfId="0" applyFont="1" applyFill="1" applyBorder="1" applyAlignment="1">
      <alignment vertical="center" wrapText="1"/>
    </xf>
    <xf numFmtId="0" fontId="0" fillId="2" borderId="15" xfId="0" applyFill="1" applyBorder="1" applyAlignment="1">
      <alignment vertical="top" wrapText="1"/>
    </xf>
    <xf numFmtId="0" fontId="32" fillId="2" borderId="15" xfId="0" applyFont="1" applyFill="1" applyBorder="1" applyAlignment="1">
      <alignment vertical="center" wrapText="1"/>
    </xf>
    <xf numFmtId="0" fontId="0" fillId="2" borderId="14" xfId="0" applyFill="1" applyBorder="1" applyAlignment="1">
      <alignment vertical="top" wrapText="1"/>
    </xf>
    <xf numFmtId="0" fontId="34" fillId="2" borderId="14" xfId="0" applyFont="1" applyFill="1" applyBorder="1" applyAlignment="1">
      <alignment vertical="center" wrapText="1"/>
    </xf>
    <xf numFmtId="0" fontId="33" fillId="2" borderId="14" xfId="0" applyFont="1" applyFill="1" applyBorder="1" applyAlignment="1">
      <alignment vertical="center" wrapText="1"/>
    </xf>
    <xf numFmtId="0" fontId="32" fillId="2" borderId="14" xfId="0" applyFont="1" applyFill="1" applyBorder="1" applyAlignment="1">
      <alignment vertical="center" wrapText="1"/>
    </xf>
    <xf numFmtId="49" fontId="32" fillId="2" borderId="11" xfId="0" applyNumberFormat="1" applyFont="1" applyFill="1" applyBorder="1" applyAlignment="1">
      <alignment horizontal="left" vertical="center" wrapText="1" indent="1"/>
    </xf>
    <xf numFmtId="49" fontId="32" fillId="2" borderId="13" xfId="0" applyNumberFormat="1" applyFont="1" applyFill="1" applyBorder="1" applyAlignment="1">
      <alignment horizontal="left" vertical="center" wrapText="1" indent="1"/>
    </xf>
    <xf numFmtId="49" fontId="32" fillId="2" borderId="8" xfId="0" applyNumberFormat="1" applyFont="1" applyFill="1" applyBorder="1" applyAlignment="1">
      <alignment horizontal="left" vertical="center" wrapText="1" indent="1"/>
    </xf>
    <xf numFmtId="49" fontId="34" fillId="2" borderId="8" xfId="0" applyNumberFormat="1" applyFont="1" applyFill="1" applyBorder="1" applyAlignment="1">
      <alignment horizontal="left" vertical="center" wrapText="1" indent="1"/>
    </xf>
    <xf numFmtId="49" fontId="34" fillId="2" borderId="15" xfId="0" applyNumberFormat="1" applyFont="1" applyFill="1" applyBorder="1" applyAlignment="1">
      <alignment horizontal="left" vertical="center" wrapText="1" indent="1"/>
    </xf>
    <xf numFmtId="0" fontId="38" fillId="0" borderId="0" xfId="11" applyFont="1"/>
    <xf numFmtId="0" fontId="39" fillId="4" borderId="0" xfId="18" applyFont="1" applyFill="1"/>
    <xf numFmtId="0" fontId="39" fillId="4" borderId="2" xfId="18" applyFont="1" applyFill="1" applyBorder="1"/>
    <xf numFmtId="0" fontId="39" fillId="4" borderId="0" xfId="18" applyFont="1" applyFill="1" applyAlignment="1">
      <alignment vertical="center"/>
    </xf>
    <xf numFmtId="0" fontId="37" fillId="4" borderId="2" xfId="18" applyFont="1" applyFill="1" applyBorder="1" applyAlignment="1">
      <alignment horizontal="right"/>
    </xf>
    <xf numFmtId="49" fontId="37" fillId="4" borderId="1" xfId="18" applyNumberFormat="1" applyFont="1" applyFill="1" applyBorder="1" applyAlignment="1">
      <alignment horizontal="center" vertical="center" wrapText="1"/>
    </xf>
    <xf numFmtId="0" fontId="37" fillId="4" borderId="1" xfId="18" applyFont="1" applyFill="1" applyBorder="1" applyAlignment="1">
      <alignment horizontal="center" vertical="center" wrapText="1"/>
    </xf>
    <xf numFmtId="49" fontId="39" fillId="0" borderId="1" xfId="18" applyNumberFormat="1" applyFont="1" applyFill="1" applyBorder="1" applyAlignment="1">
      <alignment horizontal="center" vertical="center" wrapText="1"/>
    </xf>
    <xf numFmtId="0" fontId="39" fillId="0" borderId="1" xfId="11" applyFont="1" applyFill="1" applyBorder="1" applyAlignment="1">
      <alignment vertical="center"/>
    </xf>
    <xf numFmtId="0" fontId="39" fillId="0" borderId="1" xfId="18" applyFont="1" applyFill="1" applyBorder="1" applyAlignment="1">
      <alignment horizontal="center" vertical="center" wrapText="1"/>
    </xf>
    <xf numFmtId="3" fontId="39" fillId="0" borderId="1" xfId="11" applyNumberFormat="1" applyFont="1" applyFill="1" applyBorder="1" applyAlignment="1">
      <alignment vertical="center"/>
    </xf>
    <xf numFmtId="3" fontId="39" fillId="0" borderId="1" xfId="18" applyNumberFormat="1" applyFont="1" applyFill="1" applyBorder="1" applyAlignment="1">
      <alignment horizontal="right" vertical="center" wrapText="1"/>
    </xf>
    <xf numFmtId="3" fontId="41" fillId="0" borderId="1" xfId="11" applyNumberFormat="1" applyFont="1" applyFill="1" applyBorder="1" applyAlignment="1">
      <alignment vertical="center"/>
    </xf>
    <xf numFmtId="3" fontId="41" fillId="0" borderId="1" xfId="18" applyNumberFormat="1" applyFont="1" applyFill="1" applyBorder="1" applyAlignment="1">
      <alignment horizontal="right" vertical="center" wrapText="1"/>
    </xf>
    <xf numFmtId="0" fontId="41" fillId="0" borderId="0" xfId="11" applyFont="1"/>
    <xf numFmtId="0" fontId="39" fillId="0" borderId="1" xfId="11" applyFont="1" applyFill="1" applyBorder="1" applyAlignment="1">
      <alignment vertical="center" wrapText="1"/>
    </xf>
    <xf numFmtId="3" fontId="37" fillId="4" borderId="1" xfId="18" applyNumberFormat="1" applyFont="1" applyFill="1" applyBorder="1" applyAlignment="1">
      <alignment horizontal="right" vertical="center" wrapText="1"/>
    </xf>
    <xf numFmtId="49" fontId="39" fillId="4" borderId="1" xfId="18" applyNumberFormat="1" applyFont="1" applyFill="1" applyBorder="1" applyAlignment="1">
      <alignment horizontal="center" vertical="center" wrapText="1"/>
    </xf>
    <xf numFmtId="49" fontId="39" fillId="4" borderId="1" xfId="18" applyNumberFormat="1" applyFont="1" applyFill="1" applyBorder="1" applyAlignment="1">
      <alignment horizontal="left" vertical="center" wrapText="1"/>
    </xf>
    <xf numFmtId="49" fontId="37" fillId="4" borderId="1" xfId="18" applyNumberFormat="1" applyFont="1" applyFill="1" applyBorder="1" applyAlignment="1">
      <alignment horizontal="right" vertical="center" wrapText="1"/>
    </xf>
    <xf numFmtId="3" fontId="39" fillId="4" borderId="1" xfId="18" applyNumberFormat="1" applyFont="1" applyFill="1" applyBorder="1" applyAlignment="1">
      <alignment horizontal="right" vertical="center" wrapText="1"/>
    </xf>
    <xf numFmtId="49" fontId="39" fillId="0" borderId="1" xfId="18" applyNumberFormat="1" applyFont="1" applyFill="1" applyBorder="1" applyAlignment="1">
      <alignment horizontal="left" vertical="center" wrapText="1"/>
    </xf>
    <xf numFmtId="49" fontId="37" fillId="0" borderId="1" xfId="18" applyNumberFormat="1" applyFont="1" applyFill="1" applyBorder="1" applyAlignment="1">
      <alignment horizontal="right" vertical="center" wrapText="1"/>
    </xf>
    <xf numFmtId="4" fontId="39" fillId="0" borderId="1" xfId="18" applyNumberFormat="1" applyFont="1" applyFill="1" applyBorder="1" applyAlignment="1">
      <alignment horizontal="right" vertical="center" wrapText="1"/>
    </xf>
    <xf numFmtId="49" fontId="37" fillId="4" borderId="0" xfId="18" applyNumberFormat="1" applyFont="1" applyFill="1" applyBorder="1" applyAlignment="1">
      <alignment horizontal="right" vertical="center" wrapText="1"/>
    </xf>
    <xf numFmtId="3" fontId="37" fillId="0" borderId="1" xfId="18" applyNumberFormat="1" applyFont="1" applyFill="1" applyBorder="1" applyAlignment="1">
      <alignment horizontal="right" vertical="center" wrapText="1"/>
    </xf>
    <xf numFmtId="3" fontId="37" fillId="0" borderId="0" xfId="18" applyNumberFormat="1" applyFont="1" applyFill="1" applyBorder="1" applyAlignment="1">
      <alignment horizontal="right" vertical="center" wrapText="1"/>
    </xf>
    <xf numFmtId="0" fontId="42" fillId="0" borderId="0" xfId="24" applyFont="1" applyFill="1"/>
    <xf numFmtId="0" fontId="42" fillId="0" borderId="0" xfId="24" applyFont="1" applyFill="1" applyAlignment="1">
      <alignment horizontal="left"/>
    </xf>
    <xf numFmtId="0" fontId="42" fillId="0" borderId="0" xfId="24" applyFont="1" applyFill="1" applyAlignment="1"/>
    <xf numFmtId="2" fontId="42" fillId="0" borderId="0" xfId="24" applyNumberFormat="1" applyFont="1" applyFill="1" applyAlignment="1"/>
    <xf numFmtId="1" fontId="43" fillId="0" borderId="0" xfId="24" applyNumberFormat="1" applyFont="1" applyFill="1" applyAlignment="1">
      <alignment vertical="center"/>
    </xf>
    <xf numFmtId="0" fontId="42" fillId="0" borderId="1" xfId="24" applyFont="1" applyFill="1" applyBorder="1"/>
    <xf numFmtId="0" fontId="42" fillId="0" borderId="19" xfId="24" applyFont="1" applyFill="1" applyBorder="1" applyAlignment="1" applyProtection="1">
      <alignment horizontal="left" vertical="center"/>
    </xf>
    <xf numFmtId="0" fontId="42" fillId="0" borderId="20" xfId="24" applyFont="1" applyFill="1" applyBorder="1"/>
    <xf numFmtId="0" fontId="42" fillId="0" borderId="3" xfId="24" applyFont="1" applyFill="1" applyBorder="1"/>
    <xf numFmtId="0" fontId="42" fillId="0" borderId="19" xfId="24" applyFont="1" applyFill="1" applyBorder="1" applyAlignment="1" applyProtection="1">
      <alignment horizontal="left" vertical="top"/>
    </xf>
    <xf numFmtId="0" fontId="42" fillId="0" borderId="20" xfId="24" applyFont="1" applyFill="1" applyBorder="1" applyAlignment="1">
      <alignment horizontal="left"/>
    </xf>
    <xf numFmtId="0" fontId="44" fillId="0" borderId="0" xfId="24" applyFont="1" applyFill="1" applyAlignment="1" applyProtection="1">
      <alignment vertical="top" wrapText="1"/>
      <protection locked="0"/>
    </xf>
    <xf numFmtId="0" fontId="45" fillId="0" borderId="0" xfId="24" applyFont="1" applyFill="1" applyAlignment="1" applyProtection="1">
      <protection locked="0"/>
    </xf>
    <xf numFmtId="2" fontId="44" fillId="0" borderId="0" xfId="24" applyNumberFormat="1" applyFont="1" applyFill="1" applyAlignment="1"/>
    <xf numFmtId="1" fontId="42" fillId="0" borderId="0" xfId="24" applyNumberFormat="1" applyFont="1" applyFill="1" applyAlignment="1"/>
    <xf numFmtId="0" fontId="42" fillId="0" borderId="0" xfId="25" applyFont="1" applyFill="1" applyAlignment="1">
      <alignment horizontal="left" vertical="center"/>
    </xf>
    <xf numFmtId="0" fontId="42" fillId="0" borderId="0" xfId="25" applyFont="1" applyFill="1" applyAlignment="1"/>
    <xf numFmtId="2" fontId="45" fillId="0" borderId="0" xfId="24" applyNumberFormat="1" applyFont="1" applyFill="1" applyAlignment="1"/>
    <xf numFmtId="0" fontId="45" fillId="0" borderId="0" xfId="24" applyFont="1" applyFill="1" applyAlignment="1"/>
    <xf numFmtId="2" fontId="42" fillId="0" borderId="0" xfId="25" applyNumberFormat="1" applyFont="1" applyFill="1" applyAlignment="1">
      <alignment horizontal="left" vertical="center"/>
    </xf>
    <xf numFmtId="0" fontId="44" fillId="0" borderId="10" xfId="26" applyFont="1" applyBorder="1" applyAlignment="1">
      <alignment horizontal="center"/>
    </xf>
    <xf numFmtId="0" fontId="44" fillId="0" borderId="23" xfId="26" applyFont="1" applyBorder="1" applyAlignment="1">
      <alignment horizontal="left"/>
    </xf>
    <xf numFmtId="0" fontId="44" fillId="0" borderId="12" xfId="26" applyFont="1" applyBorder="1" applyAlignment="1">
      <alignment horizontal="center"/>
    </xf>
    <xf numFmtId="0" fontId="44" fillId="0" borderId="0" xfId="26" applyFont="1" applyBorder="1" applyAlignment="1">
      <alignment horizontal="left"/>
    </xf>
    <xf numFmtId="0" fontId="42" fillId="0" borderId="12" xfId="26" applyFont="1" applyBorder="1"/>
    <xf numFmtId="0" fontId="42" fillId="0" borderId="14" xfId="26" applyFont="1" applyBorder="1"/>
    <xf numFmtId="0" fontId="44" fillId="0" borderId="26" xfId="26" applyFont="1" applyBorder="1" applyAlignment="1">
      <alignment horizontal="left"/>
    </xf>
    <xf numFmtId="0" fontId="44" fillId="0" borderId="8" xfId="26" applyFont="1" applyBorder="1" applyAlignment="1">
      <alignment horizontal="center"/>
    </xf>
    <xf numFmtId="0" fontId="44" fillId="0" borderId="7" xfId="26" applyFont="1" applyBorder="1" applyAlignment="1">
      <alignment horizontal="left"/>
    </xf>
    <xf numFmtId="1" fontId="44" fillId="0" borderId="7" xfId="26" applyNumberFormat="1" applyFont="1" applyBorder="1" applyAlignment="1">
      <alignment horizontal="center"/>
    </xf>
    <xf numFmtId="0" fontId="42" fillId="0" borderId="3" xfId="26" applyFont="1" applyBorder="1" applyAlignment="1">
      <alignment horizontal="left" vertical="center"/>
    </xf>
    <xf numFmtId="0" fontId="42" fillId="0" borderId="29" xfId="26" applyFont="1" applyBorder="1" applyAlignment="1">
      <alignment horizontal="left"/>
    </xf>
    <xf numFmtId="0" fontId="42" fillId="0" borderId="30" xfId="26" applyFont="1" applyBorder="1" applyAlignment="1"/>
    <xf numFmtId="0" fontId="42" fillId="0" borderId="32" xfId="26" applyFont="1" applyBorder="1" applyAlignment="1">
      <alignment horizontal="left"/>
    </xf>
    <xf numFmtId="0" fontId="42" fillId="0" borderId="33" xfId="26" applyFont="1" applyBorder="1" applyAlignment="1"/>
    <xf numFmtId="0" fontId="42" fillId="0" borderId="6" xfId="26" applyFont="1" applyBorder="1" applyAlignment="1">
      <alignment horizontal="left" vertical="center"/>
    </xf>
    <xf numFmtId="0" fontId="42" fillId="0" borderId="31" xfId="26" applyFont="1" applyBorder="1" applyAlignment="1">
      <alignment horizontal="left"/>
    </xf>
    <xf numFmtId="0" fontId="42" fillId="0" borderId="34" xfId="26" applyFont="1" applyBorder="1" applyAlignment="1"/>
    <xf numFmtId="0" fontId="42" fillId="0" borderId="36" xfId="26" applyFont="1" applyBorder="1" applyAlignment="1">
      <alignment horizontal="left" vertical="center"/>
    </xf>
    <xf numFmtId="0" fontId="42" fillId="0" borderId="37" xfId="26" applyFont="1" applyBorder="1" applyAlignment="1">
      <alignment horizontal="left"/>
    </xf>
    <xf numFmtId="0" fontId="42" fillId="0" borderId="38" xfId="26" applyFont="1" applyBorder="1" applyAlignment="1">
      <alignment horizontal="right"/>
    </xf>
    <xf numFmtId="0" fontId="42" fillId="0" borderId="17" xfId="26" applyFont="1" applyBorder="1" applyAlignment="1">
      <alignment horizontal="left" vertical="center"/>
    </xf>
    <xf numFmtId="0" fontId="42" fillId="0" borderId="17" xfId="26" applyFont="1" applyBorder="1" applyAlignment="1">
      <alignment horizontal="right"/>
    </xf>
    <xf numFmtId="0" fontId="42" fillId="0" borderId="1" xfId="26" applyFont="1" applyBorder="1" applyAlignment="1">
      <alignment horizontal="left" vertical="center"/>
    </xf>
    <xf numFmtId="0" fontId="42" fillId="0" borderId="1" xfId="26" applyFont="1" applyBorder="1" applyAlignment="1">
      <alignment horizontal="left"/>
    </xf>
    <xf numFmtId="0" fontId="42" fillId="0" borderId="1" xfId="26" applyFont="1" applyBorder="1" applyAlignment="1">
      <alignment horizontal="right"/>
    </xf>
    <xf numFmtId="0" fontId="42" fillId="0" borderId="39" xfId="26" applyFont="1" applyBorder="1" applyAlignment="1">
      <alignment horizontal="left" vertical="center"/>
    </xf>
    <xf numFmtId="0" fontId="42" fillId="0" borderId="40" xfId="26" applyFont="1" applyBorder="1" applyAlignment="1">
      <alignment horizontal="left"/>
    </xf>
    <xf numFmtId="0" fontId="42" fillId="0" borderId="41" xfId="26" applyFont="1" applyBorder="1" applyAlignment="1">
      <alignment horizontal="right"/>
    </xf>
    <xf numFmtId="172" fontId="48" fillId="0" borderId="14" xfId="26" applyNumberFormat="1" applyFont="1" applyBorder="1" applyAlignment="1">
      <alignment horizontal="right" vertical="center"/>
    </xf>
    <xf numFmtId="0" fontId="42" fillId="0" borderId="42" xfId="26" applyFont="1" applyBorder="1" applyAlignment="1">
      <alignment horizontal="left" vertical="center"/>
    </xf>
    <xf numFmtId="0" fontId="1" fillId="0" borderId="43" xfId="26" applyFont="1" applyBorder="1" applyAlignment="1">
      <alignment horizontal="left"/>
    </xf>
    <xf numFmtId="0" fontId="1" fillId="0" borderId="30" xfId="26" applyFont="1" applyBorder="1"/>
    <xf numFmtId="0" fontId="1" fillId="0" borderId="23" xfId="26" applyFont="1" applyBorder="1" applyAlignment="1">
      <alignment horizontal="center" vertical="center"/>
    </xf>
    <xf numFmtId="0" fontId="1" fillId="0" borderId="44" xfId="26" applyFont="1" applyBorder="1" applyAlignment="1">
      <alignment horizontal="left"/>
    </xf>
    <xf numFmtId="0" fontId="1" fillId="0" borderId="45" xfId="26" applyFont="1" applyBorder="1"/>
    <xf numFmtId="0" fontId="1" fillId="0" borderId="0" xfId="26" applyFont="1" applyBorder="1" applyAlignment="1">
      <alignment horizontal="center" vertical="center"/>
    </xf>
    <xf numFmtId="0" fontId="42" fillId="0" borderId="3" xfId="26" applyFont="1" applyBorder="1" applyAlignment="1">
      <alignment horizontal="left" vertical="center" wrapText="1"/>
    </xf>
    <xf numFmtId="0" fontId="42" fillId="0" borderId="44" xfId="26" applyFont="1" applyFill="1" applyBorder="1" applyAlignment="1">
      <alignment horizontal="left"/>
    </xf>
    <xf numFmtId="0" fontId="42" fillId="0" borderId="45" xfId="26" applyFont="1" applyFill="1" applyBorder="1"/>
    <xf numFmtId="0" fontId="42" fillId="0" borderId="46" xfId="26" applyFont="1" applyBorder="1" applyAlignment="1">
      <alignment horizontal="left"/>
    </xf>
    <xf numFmtId="0" fontId="42" fillId="0" borderId="47" xfId="26" applyFont="1" applyFill="1" applyBorder="1"/>
    <xf numFmtId="0" fontId="1" fillId="0" borderId="26" xfId="26" applyFont="1" applyBorder="1" applyAlignment="1">
      <alignment horizontal="center" vertical="center"/>
    </xf>
    <xf numFmtId="0" fontId="42" fillId="0" borderId="43" xfId="26" applyFont="1" applyFill="1" applyBorder="1" applyAlignment="1">
      <alignment horizontal="left"/>
    </xf>
    <xf numFmtId="0" fontId="42" fillId="0" borderId="42" xfId="26" applyFont="1" applyFill="1" applyBorder="1"/>
    <xf numFmtId="0" fontId="42" fillId="0" borderId="23" xfId="26" applyFont="1" applyFill="1" applyBorder="1" applyAlignment="1">
      <alignment horizontal="center" vertical="center"/>
    </xf>
    <xf numFmtId="0" fontId="42" fillId="0" borderId="3" xfId="26" applyFont="1" applyFill="1" applyBorder="1"/>
    <xf numFmtId="0" fontId="42" fillId="0" borderId="0" xfId="26" applyFont="1" applyFill="1" applyBorder="1" applyAlignment="1">
      <alignment horizontal="center" vertical="center"/>
    </xf>
    <xf numFmtId="0" fontId="42" fillId="0" borderId="46" xfId="26" applyFont="1" applyFill="1" applyBorder="1" applyAlignment="1">
      <alignment horizontal="left"/>
    </xf>
    <xf numFmtId="0" fontId="42" fillId="0" borderId="6" xfId="26" applyFont="1" applyFill="1" applyBorder="1"/>
    <xf numFmtId="0" fontId="42" fillId="0" borderId="26" xfId="26" applyFont="1" applyFill="1" applyBorder="1" applyAlignment="1">
      <alignment horizontal="center" vertical="center"/>
    </xf>
    <xf numFmtId="0" fontId="42" fillId="0" borderId="43" xfId="26" applyFont="1" applyFill="1" applyBorder="1" applyAlignment="1">
      <alignment horizontal="left" vertical="center"/>
    </xf>
    <xf numFmtId="0" fontId="42" fillId="0" borderId="42" xfId="26" applyFont="1" applyFill="1" applyBorder="1" applyAlignment="1">
      <alignment vertical="center"/>
    </xf>
    <xf numFmtId="0" fontId="42" fillId="0" borderId="44" xfId="26" applyFont="1" applyFill="1" applyBorder="1" applyAlignment="1">
      <alignment horizontal="left" vertical="center"/>
    </xf>
    <xf numFmtId="0" fontId="42" fillId="0" borderId="3" xfId="26" applyFont="1" applyFill="1" applyBorder="1" applyAlignment="1">
      <alignment vertical="center"/>
    </xf>
    <xf numFmtId="0" fontId="42" fillId="0" borderId="18" xfId="26" applyFont="1" applyFill="1" applyBorder="1" applyAlignment="1">
      <alignment horizontal="left" vertical="center"/>
    </xf>
    <xf numFmtId="0" fontId="42" fillId="0" borderId="6" xfId="26" applyFont="1" applyFill="1" applyBorder="1" applyAlignment="1">
      <alignment vertical="center"/>
    </xf>
    <xf numFmtId="0" fontId="42" fillId="0" borderId="48" xfId="26" applyFont="1" applyFill="1" applyBorder="1" applyAlignment="1">
      <alignment horizontal="left" vertical="center"/>
    </xf>
    <xf numFmtId="0" fontId="42" fillId="0" borderId="36" xfId="26" applyFont="1" applyFill="1" applyBorder="1" applyAlignment="1">
      <alignment vertical="center"/>
    </xf>
    <xf numFmtId="172" fontId="48" fillId="5" borderId="7" xfId="26" applyNumberFormat="1" applyFont="1" applyFill="1" applyBorder="1"/>
    <xf numFmtId="0" fontId="42" fillId="0" borderId="42" xfId="26" applyFont="1" applyBorder="1" applyAlignment="1">
      <alignment horizontal="left"/>
    </xf>
    <xf numFmtId="0" fontId="42" fillId="0" borderId="43" xfId="26" applyFont="1" applyBorder="1" applyAlignment="1">
      <alignment horizontal="left"/>
    </xf>
    <xf numFmtId="1" fontId="42" fillId="0" borderId="42" xfId="26" applyNumberFormat="1" applyFont="1" applyBorder="1" applyAlignment="1"/>
    <xf numFmtId="2" fontId="42" fillId="0" borderId="23" xfId="26" applyNumberFormat="1" applyFont="1" applyBorder="1" applyAlignment="1">
      <alignment horizontal="center" vertical="center"/>
    </xf>
    <xf numFmtId="0" fontId="42" fillId="0" borderId="36" xfId="26" applyFont="1" applyBorder="1" applyAlignment="1">
      <alignment horizontal="left"/>
    </xf>
    <xf numFmtId="2" fontId="42" fillId="0" borderId="36" xfId="26" applyNumberFormat="1" applyFont="1" applyBorder="1" applyAlignment="1"/>
    <xf numFmtId="2" fontId="42" fillId="0" borderId="26" xfId="26" applyNumberFormat="1" applyFont="1" applyBorder="1" applyAlignment="1">
      <alignment horizontal="center" vertical="center"/>
    </xf>
    <xf numFmtId="0" fontId="42" fillId="0" borderId="15" xfId="26" applyFont="1" applyBorder="1" applyAlignment="1">
      <alignment horizontal="center" vertical="center"/>
    </xf>
    <xf numFmtId="0" fontId="42" fillId="0" borderId="26" xfId="26" applyFont="1" applyBorder="1" applyAlignment="1">
      <alignment horizontal="left"/>
    </xf>
    <xf numFmtId="2" fontId="42" fillId="0" borderId="26" xfId="26" applyNumberFormat="1" applyFont="1" applyBorder="1" applyAlignment="1"/>
    <xf numFmtId="174" fontId="42" fillId="0" borderId="26" xfId="26" applyNumberFormat="1" applyFont="1" applyBorder="1" applyAlignment="1">
      <alignment vertical="center"/>
    </xf>
    <xf numFmtId="9" fontId="42" fillId="0" borderId="26" xfId="26" applyNumberFormat="1" applyFont="1" applyBorder="1" applyAlignment="1">
      <alignment vertical="center"/>
    </xf>
    <xf numFmtId="1" fontId="42" fillId="0" borderId="26" xfId="26" applyNumberFormat="1" applyFont="1" applyBorder="1" applyAlignment="1">
      <alignment vertical="center"/>
    </xf>
    <xf numFmtId="2" fontId="42" fillId="0" borderId="26" xfId="26" applyNumberFormat="1" applyFont="1" applyBorder="1" applyAlignment="1">
      <alignment vertical="center"/>
    </xf>
    <xf numFmtId="172" fontId="50" fillId="0" borderId="14" xfId="26" applyNumberFormat="1" applyFont="1" applyBorder="1" applyAlignment="1">
      <alignment horizontal="right" vertical="center"/>
    </xf>
    <xf numFmtId="172" fontId="51" fillId="0" borderId="7" xfId="26" applyNumberFormat="1" applyFont="1" applyBorder="1" applyAlignment="1">
      <alignment horizontal="right" vertical="center"/>
    </xf>
    <xf numFmtId="0" fontId="42" fillId="0" borderId="30" xfId="26" applyFont="1" applyFill="1" applyBorder="1" applyAlignment="1">
      <alignment horizontal="left" wrapText="1"/>
    </xf>
    <xf numFmtId="0" fontId="42" fillId="0" borderId="43" xfId="26" applyFont="1" applyBorder="1" applyAlignment="1">
      <alignment horizontal="left" wrapText="1"/>
    </xf>
    <xf numFmtId="10" fontId="42" fillId="0" borderId="30" xfId="26" applyNumberFormat="1" applyFont="1" applyFill="1" applyBorder="1" applyAlignment="1">
      <alignment wrapText="1"/>
    </xf>
    <xf numFmtId="172" fontId="50" fillId="0" borderId="11" xfId="26" applyNumberFormat="1" applyFont="1" applyFill="1" applyBorder="1" applyAlignment="1">
      <alignment vertical="center" wrapText="1"/>
    </xf>
    <xf numFmtId="0" fontId="50" fillId="0" borderId="23" xfId="26" applyFont="1" applyFill="1" applyBorder="1" applyAlignment="1">
      <alignment vertical="center" wrapText="1"/>
    </xf>
    <xf numFmtId="10" fontId="50" fillId="0" borderId="23" xfId="26" applyNumberFormat="1" applyFont="1" applyFill="1" applyBorder="1" applyAlignment="1">
      <alignment vertical="center" wrapText="1"/>
    </xf>
    <xf numFmtId="0" fontId="50" fillId="0" borderId="23" xfId="26" applyFont="1" applyFill="1" applyBorder="1" applyAlignment="1">
      <alignment horizontal="center" vertical="center" wrapText="1"/>
    </xf>
    <xf numFmtId="0" fontId="42" fillId="0" borderId="45" xfId="26" applyFont="1" applyFill="1" applyBorder="1" applyAlignment="1">
      <alignment horizontal="left"/>
    </xf>
    <xf numFmtId="0" fontId="50" fillId="0" borderId="13" xfId="26" applyFont="1" applyFill="1" applyBorder="1" applyAlignment="1">
      <alignment vertical="center"/>
    </xf>
    <xf numFmtId="0" fontId="50" fillId="0" borderId="0" xfId="26" applyFont="1" applyFill="1" applyBorder="1" applyAlignment="1">
      <alignment vertical="center"/>
    </xf>
    <xf numFmtId="0" fontId="50" fillId="0" borderId="0" xfId="26" applyFont="1" applyFill="1" applyBorder="1" applyAlignment="1">
      <alignment horizontal="center" vertical="center"/>
    </xf>
    <xf numFmtId="0" fontId="1" fillId="0" borderId="38" xfId="26" applyFont="1" applyFill="1" applyBorder="1" applyAlignment="1">
      <alignment horizontal="left"/>
    </xf>
    <xf numFmtId="0" fontId="53" fillId="0" borderId="46" xfId="26" applyFont="1" applyFill="1" applyBorder="1" applyAlignment="1">
      <alignment horizontal="left"/>
    </xf>
    <xf numFmtId="0" fontId="53" fillId="0" borderId="47" xfId="26" applyFont="1" applyFill="1" applyBorder="1"/>
    <xf numFmtId="0" fontId="50" fillId="0" borderId="15" xfId="26" applyFont="1" applyFill="1" applyBorder="1" applyAlignment="1">
      <alignment vertical="center"/>
    </xf>
    <xf numFmtId="0" fontId="50" fillId="0" borderId="26" xfId="26" applyFont="1" applyFill="1" applyBorder="1" applyAlignment="1">
      <alignment vertical="center"/>
    </xf>
    <xf numFmtId="0" fontId="50" fillId="0" borderId="26" xfId="26" applyFont="1" applyFill="1" applyBorder="1" applyAlignment="1">
      <alignment horizontal="center" vertical="center"/>
    </xf>
    <xf numFmtId="0" fontId="1" fillId="0" borderId="0" xfId="26" applyFont="1" applyBorder="1" applyAlignment="1">
      <alignment horizontal="left" vertical="center"/>
    </xf>
    <xf numFmtId="0" fontId="1" fillId="0" borderId="43" xfId="26" applyFont="1" applyFill="1" applyBorder="1" applyAlignment="1">
      <alignment horizontal="left"/>
    </xf>
    <xf numFmtId="10" fontId="1" fillId="0" borderId="30" xfId="26" applyNumberFormat="1" applyFont="1" applyFill="1" applyBorder="1"/>
    <xf numFmtId="172" fontId="50" fillId="0" borderId="11" xfId="26" applyNumberFormat="1" applyFont="1" applyFill="1" applyBorder="1" applyAlignment="1">
      <alignment vertical="center"/>
    </xf>
    <xf numFmtId="0" fontId="50" fillId="0" borderId="23" xfId="26" applyFont="1" applyFill="1" applyBorder="1" applyAlignment="1">
      <alignment vertical="center"/>
    </xf>
    <xf numFmtId="172" fontId="50" fillId="0" borderId="23" xfId="26" applyNumberFormat="1" applyFont="1" applyFill="1" applyBorder="1" applyAlignment="1">
      <alignment vertical="center"/>
    </xf>
    <xf numFmtId="10" fontId="50" fillId="0" borderId="23" xfId="26" applyNumberFormat="1" applyFont="1" applyFill="1" applyBorder="1" applyAlignment="1">
      <alignment vertical="center"/>
    </xf>
    <xf numFmtId="0" fontId="50" fillId="0" borderId="23" xfId="26" applyFont="1" applyFill="1" applyBorder="1" applyAlignment="1">
      <alignment horizontal="center" vertical="center"/>
    </xf>
    <xf numFmtId="0" fontId="54" fillId="0" borderId="3" xfId="26" applyFont="1" applyFill="1" applyBorder="1" applyAlignment="1">
      <alignment horizontal="left" vertical="center"/>
    </xf>
    <xf numFmtId="0" fontId="1" fillId="0" borderId="44" xfId="26" applyFont="1" applyFill="1" applyBorder="1" applyAlignment="1">
      <alignment horizontal="left"/>
    </xf>
    <xf numFmtId="0" fontId="1" fillId="0" borderId="45" xfId="26" applyFont="1" applyFill="1" applyBorder="1"/>
    <xf numFmtId="10" fontId="50" fillId="0" borderId="0" xfId="26" applyNumberFormat="1" applyFont="1" applyFill="1" applyBorder="1" applyAlignment="1">
      <alignment vertical="center"/>
    </xf>
    <xf numFmtId="0" fontId="54" fillId="0" borderId="6" xfId="26" applyFont="1" applyFill="1" applyBorder="1" applyAlignment="1">
      <alignment horizontal="left" vertical="center"/>
    </xf>
    <xf numFmtId="0" fontId="1" fillId="0" borderId="37" xfId="26" applyFont="1" applyFill="1" applyBorder="1" applyAlignment="1">
      <alignment horizontal="left"/>
    </xf>
    <xf numFmtId="0" fontId="1" fillId="0" borderId="38" xfId="26" applyFont="1" applyFill="1" applyBorder="1"/>
    <xf numFmtId="172" fontId="50" fillId="0" borderId="15" xfId="26" applyNumberFormat="1" applyFont="1" applyFill="1" applyBorder="1" applyAlignment="1">
      <alignment vertical="center"/>
    </xf>
    <xf numFmtId="0" fontId="1" fillId="0" borderId="42" xfId="26" applyFont="1" applyFill="1" applyBorder="1" applyAlignment="1">
      <alignment horizontal="left"/>
    </xf>
    <xf numFmtId="0" fontId="42" fillId="0" borderId="28" xfId="26" applyFont="1" applyFill="1" applyBorder="1" applyAlignment="1">
      <alignment horizontal="left" vertical="center"/>
    </xf>
    <xf numFmtId="10" fontId="42" fillId="0" borderId="30" xfId="26" applyNumberFormat="1" applyFont="1" applyFill="1" applyBorder="1"/>
    <xf numFmtId="2" fontId="50" fillId="0" borderId="23" xfId="26" applyNumberFormat="1" applyFont="1" applyFill="1" applyBorder="1" applyAlignment="1">
      <alignment vertical="center"/>
    </xf>
    <xf numFmtId="0" fontId="42" fillId="0" borderId="0" xfId="24" applyFont="1" applyFill="1" applyAlignment="1">
      <alignment wrapText="1"/>
    </xf>
    <xf numFmtId="0" fontId="1" fillId="0" borderId="34" xfId="26" applyFont="1" applyFill="1" applyBorder="1" applyAlignment="1">
      <alignment horizontal="left"/>
    </xf>
    <xf numFmtId="173" fontId="42" fillId="0" borderId="49" xfId="26" applyNumberFormat="1" applyFont="1" applyFill="1" applyBorder="1"/>
    <xf numFmtId="172" fontId="50" fillId="0" borderId="0" xfId="26" applyNumberFormat="1" applyFont="1" applyFill="1" applyBorder="1" applyAlignment="1">
      <alignment vertical="center"/>
    </xf>
    <xf numFmtId="0" fontId="1" fillId="0" borderId="6" xfId="26" applyFont="1" applyFill="1" applyBorder="1" applyAlignment="1">
      <alignment horizontal="left"/>
    </xf>
    <xf numFmtId="172" fontId="57" fillId="5" borderId="27" xfId="26" applyNumberFormat="1" applyFont="1" applyFill="1" applyBorder="1" applyAlignment="1">
      <alignment horizontal="right"/>
    </xf>
    <xf numFmtId="172" fontId="37" fillId="6" borderId="10" xfId="26" applyNumberFormat="1" applyFont="1" applyFill="1" applyBorder="1" applyAlignment="1">
      <alignment horizontal="right"/>
    </xf>
    <xf numFmtId="0" fontId="56" fillId="0" borderId="13" xfId="26" applyFont="1" applyFill="1" applyBorder="1" applyAlignment="1">
      <alignment horizontal="center"/>
    </xf>
    <xf numFmtId="0" fontId="56" fillId="0" borderId="0" xfId="26" applyFont="1" applyFill="1" applyBorder="1" applyAlignment="1">
      <alignment horizontal="left"/>
    </xf>
    <xf numFmtId="0" fontId="56" fillId="0" borderId="0" xfId="26" applyFont="1" applyFill="1" applyBorder="1" applyAlignment="1">
      <alignment horizontal="center"/>
    </xf>
    <xf numFmtId="0" fontId="56" fillId="0" borderId="0" xfId="26" applyFont="1" applyFill="1" applyBorder="1" applyAlignment="1"/>
    <xf numFmtId="172" fontId="37" fillId="6" borderId="12" xfId="26" applyNumberFormat="1" applyFont="1" applyFill="1" applyBorder="1" applyAlignment="1">
      <alignment horizontal="right"/>
    </xf>
    <xf numFmtId="0" fontId="1" fillId="0" borderId="50" xfId="26" applyFont="1" applyBorder="1" applyAlignment="1">
      <alignment horizontal="center"/>
    </xf>
    <xf numFmtId="0" fontId="56" fillId="5" borderId="53" xfId="26" applyFont="1" applyFill="1" applyBorder="1" applyAlignment="1">
      <alignment horizontal="center" vertical="center"/>
    </xf>
    <xf numFmtId="0" fontId="1" fillId="0" borderId="22" xfId="26" applyFont="1" applyBorder="1" applyAlignment="1"/>
    <xf numFmtId="172" fontId="37" fillId="7" borderId="7" xfId="26" applyNumberFormat="1" applyFont="1" applyFill="1" applyBorder="1" applyAlignment="1">
      <alignment horizontal="right" vertical="center"/>
    </xf>
    <xf numFmtId="0" fontId="1" fillId="0" borderId="3" xfId="26" applyFont="1" applyFill="1" applyBorder="1" applyAlignment="1">
      <alignment horizontal="center" vertical="center"/>
    </xf>
    <xf numFmtId="0" fontId="1" fillId="0" borderId="1" xfId="26" applyFont="1" applyFill="1" applyBorder="1" applyAlignment="1">
      <alignment horizontal="left"/>
    </xf>
    <xf numFmtId="0" fontId="1" fillId="0" borderId="19" xfId="26" applyFont="1" applyFill="1" applyBorder="1" applyAlignment="1">
      <alignment horizontal="left"/>
    </xf>
    <xf numFmtId="9" fontId="1" fillId="0" borderId="1" xfId="26" applyNumberFormat="1" applyFont="1" applyFill="1" applyBorder="1"/>
    <xf numFmtId="172" fontId="1" fillId="0" borderId="19" xfId="26" applyNumberFormat="1" applyFont="1" applyFill="1" applyBorder="1" applyAlignment="1">
      <alignment vertical="center"/>
    </xf>
    <xf numFmtId="0" fontId="1" fillId="0" borderId="19" xfId="26" applyFont="1" applyFill="1" applyBorder="1" applyAlignment="1">
      <alignment vertical="center"/>
    </xf>
    <xf numFmtId="0" fontId="1" fillId="0" borderId="19" xfId="26" applyFont="1" applyFill="1" applyBorder="1" applyAlignment="1"/>
    <xf numFmtId="0" fontId="1" fillId="0" borderId="19" xfId="26" applyFont="1" applyFill="1" applyBorder="1"/>
    <xf numFmtId="172" fontId="1" fillId="0" borderId="44" xfId="26" applyNumberFormat="1" applyFont="1" applyFill="1" applyBorder="1" applyAlignment="1">
      <alignment horizontal="right" vertical="center"/>
    </xf>
    <xf numFmtId="172" fontId="37" fillId="7" borderId="7" xfId="26" applyNumberFormat="1" applyFont="1" applyFill="1" applyBorder="1" applyAlignment="1">
      <alignment horizontal="right"/>
    </xf>
    <xf numFmtId="0" fontId="42" fillId="0" borderId="0" xfId="24" applyFont="1" applyFill="1" applyAlignment="1" applyProtection="1">
      <alignment horizontal="left"/>
    </xf>
    <xf numFmtId="0" fontId="42" fillId="0" borderId="0" xfId="24" applyFont="1" applyFill="1" applyProtection="1"/>
    <xf numFmtId="0" fontId="42" fillId="0" borderId="0" xfId="24" applyFont="1" applyFill="1" applyAlignment="1" applyProtection="1">
      <alignment horizontal="left"/>
      <protection locked="0"/>
    </xf>
    <xf numFmtId="0" fontId="42" fillId="0" borderId="0" xfId="24" applyFont="1" applyFill="1" applyProtection="1">
      <protection locked="0"/>
    </xf>
    <xf numFmtId="0" fontId="2" fillId="0" borderId="0" xfId="22"/>
    <xf numFmtId="49" fontId="4" fillId="0" borderId="0" xfId="22" applyNumberFormat="1" applyFont="1" applyAlignment="1">
      <alignment horizontal="center"/>
    </xf>
    <xf numFmtId="0" fontId="2" fillId="0" borderId="0" xfId="22" applyFont="1"/>
    <xf numFmtId="0" fontId="2" fillId="0" borderId="0" xfId="22" quotePrefix="1" applyFont="1" applyAlignment="1">
      <alignment horizontal="left"/>
    </xf>
    <xf numFmtId="0" fontId="2" fillId="0" borderId="0" xfId="27" applyFont="1" applyAlignment="1">
      <alignment horizontal="right" vertical="top"/>
    </xf>
    <xf numFmtId="2" fontId="2" fillId="0" borderId="0" xfId="22" applyNumberFormat="1" applyFont="1" applyAlignment="1"/>
    <xf numFmtId="173" fontId="2" fillId="0" borderId="0" xfId="22" applyNumberFormat="1" applyFont="1" applyAlignment="1">
      <alignment horizontal="center"/>
    </xf>
    <xf numFmtId="0" fontId="2" fillId="0" borderId="19" xfId="22" applyFont="1" applyBorder="1" applyAlignment="1">
      <alignment horizontal="left" vertical="center"/>
    </xf>
    <xf numFmtId="0" fontId="2" fillId="0" borderId="0" xfId="22" applyFont="1" applyAlignment="1">
      <alignment horizontal="left" vertical="center"/>
    </xf>
    <xf numFmtId="0" fontId="2" fillId="0" borderId="3" xfId="22" applyFont="1" applyBorder="1" applyAlignment="1">
      <alignment horizontal="left" vertical="center"/>
    </xf>
    <xf numFmtId="0" fontId="2" fillId="0" borderId="20" xfId="22" applyFont="1" applyBorder="1" applyAlignment="1">
      <alignment horizontal="left" vertical="center"/>
    </xf>
    <xf numFmtId="0" fontId="20" fillId="0" borderId="0" xfId="28" applyFont="1" applyFill="1" applyAlignment="1" applyProtection="1">
      <alignment horizontal="left" wrapText="1"/>
      <protection locked="0"/>
    </xf>
    <xf numFmtId="0" fontId="2" fillId="0" borderId="20" xfId="22" applyBorder="1" applyAlignment="1">
      <alignment horizontal="left" vertical="center"/>
    </xf>
    <xf numFmtId="49" fontId="2" fillId="0" borderId="3" xfId="22" applyNumberFormat="1" applyBorder="1"/>
    <xf numFmtId="49" fontId="2" fillId="0" borderId="1" xfId="22" applyNumberFormat="1" applyFont="1" applyFill="1" applyBorder="1" applyAlignment="1">
      <alignment horizontal="center" vertical="center" wrapText="1"/>
    </xf>
    <xf numFmtId="0" fontId="2" fillId="0" borderId="1" xfId="22" applyFont="1" applyFill="1" applyBorder="1" applyAlignment="1">
      <alignment horizontal="center" vertical="center" wrapText="1"/>
    </xf>
    <xf numFmtId="0" fontId="2" fillId="0" borderId="1" xfId="22" quotePrefix="1" applyNumberFormat="1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4" fontId="2" fillId="0" borderId="1" xfId="22" applyNumberFormat="1" applyFont="1" applyFill="1" applyBorder="1" applyAlignment="1">
      <alignment horizontal="center" vertical="center" wrapText="1"/>
    </xf>
    <xf numFmtId="16" fontId="2" fillId="0" borderId="1" xfId="22" quotePrefix="1" applyNumberFormat="1" applyFont="1" applyFill="1" applyBorder="1" applyAlignment="1">
      <alignment horizontal="center" vertical="center" wrapText="1"/>
    </xf>
    <xf numFmtId="0" fontId="2" fillId="8" borderId="1" xfId="22" quotePrefix="1" applyNumberFormat="1" applyFont="1" applyFill="1" applyBorder="1" applyAlignment="1">
      <alignment horizontal="center" vertical="center" wrapText="1"/>
    </xf>
    <xf numFmtId="4" fontId="2" fillId="8" borderId="1" xfId="22" applyNumberFormat="1" applyFont="1" applyFill="1" applyBorder="1" applyAlignment="1">
      <alignment horizontal="center" vertical="center" wrapText="1"/>
    </xf>
    <xf numFmtId="16" fontId="2" fillId="8" borderId="1" xfId="22" quotePrefix="1" applyNumberFormat="1" applyFont="1" applyFill="1" applyBorder="1" applyAlignment="1">
      <alignment horizontal="center" vertical="center" wrapText="1"/>
    </xf>
    <xf numFmtId="0" fontId="2" fillId="8" borderId="1" xfId="22" applyFont="1" applyFill="1" applyBorder="1" applyAlignment="1">
      <alignment horizontal="center" vertical="center" wrapText="1"/>
    </xf>
    <xf numFmtId="4" fontId="60" fillId="0" borderId="1" xfId="22" applyNumberFormat="1" applyFont="1" applyFill="1" applyBorder="1" applyAlignment="1">
      <alignment horizontal="center" vertical="center" wrapText="1"/>
    </xf>
    <xf numFmtId="0" fontId="2" fillId="0" borderId="1" xfId="22" quotePrefix="1" applyNumberFormat="1" applyFill="1" applyBorder="1" applyAlignment="1">
      <alignment horizontal="center" vertical="center" wrapText="1"/>
    </xf>
    <xf numFmtId="49" fontId="53" fillId="0" borderId="1" xfId="22" applyNumberFormat="1" applyFont="1" applyFill="1" applyBorder="1" applyAlignment="1">
      <alignment horizontal="center" vertical="center" wrapText="1"/>
    </xf>
    <xf numFmtId="0" fontId="53" fillId="0" borderId="1" xfId="22" applyNumberFormat="1" applyFont="1" applyFill="1" applyBorder="1" applyAlignment="1">
      <alignment horizontal="center" vertical="center" wrapText="1"/>
    </xf>
    <xf numFmtId="4" fontId="53" fillId="0" borderId="1" xfId="22" applyNumberFormat="1" applyFont="1" applyFill="1" applyBorder="1" applyAlignment="1">
      <alignment horizontal="center" vertical="center" wrapText="1"/>
    </xf>
    <xf numFmtId="175" fontId="2" fillId="0" borderId="1" xfId="22" applyNumberFormat="1" applyFont="1" applyFill="1" applyBorder="1" applyAlignment="1">
      <alignment horizontal="center" vertical="center" wrapText="1"/>
    </xf>
    <xf numFmtId="0" fontId="61" fillId="0" borderId="1" xfId="29" applyFont="1" applyFill="1" applyBorder="1" applyAlignment="1">
      <alignment vertical="top" wrapText="1"/>
    </xf>
    <xf numFmtId="4" fontId="62" fillId="0" borderId="1" xfId="22" applyNumberFormat="1" applyFont="1" applyFill="1" applyBorder="1" applyAlignment="1">
      <alignment horizontal="center" vertical="center" wrapText="1"/>
    </xf>
    <xf numFmtId="0" fontId="63" fillId="0" borderId="1" xfId="22" applyFont="1" applyFill="1" applyBorder="1" applyAlignment="1">
      <alignment horizontal="center" vertical="center" wrapText="1"/>
    </xf>
    <xf numFmtId="2" fontId="2" fillId="0" borderId="1" xfId="22" applyNumberFormat="1" applyFont="1" applyFill="1" applyBorder="1" applyAlignment="1">
      <alignment horizontal="center" vertical="center" wrapText="1"/>
    </xf>
    <xf numFmtId="0" fontId="2" fillId="0" borderId="3" xfId="22" applyFont="1" applyFill="1" applyBorder="1" applyAlignment="1">
      <alignment horizontal="center" vertical="center" wrapText="1"/>
    </xf>
    <xf numFmtId="0" fontId="4" fillId="0" borderId="20" xfId="22" applyFont="1" applyFill="1" applyBorder="1" applyAlignment="1">
      <alignment horizontal="center" vertical="center" wrapText="1"/>
    </xf>
    <xf numFmtId="0" fontId="64" fillId="0" borderId="1" xfId="22" applyFont="1" applyFill="1" applyBorder="1" applyAlignment="1">
      <alignment horizontal="center" vertical="center" wrapText="1"/>
    </xf>
    <xf numFmtId="0" fontId="2" fillId="0" borderId="1" xfId="22" applyFill="1" applyBorder="1" applyAlignment="1">
      <alignment horizontal="center" vertical="center" wrapText="1"/>
    </xf>
    <xf numFmtId="2" fontId="2" fillId="8" borderId="1" xfId="22" applyNumberFormat="1" applyFont="1" applyFill="1" applyBorder="1" applyAlignment="1">
      <alignment horizontal="center" vertical="center" wrapText="1"/>
    </xf>
    <xf numFmtId="2" fontId="4" fillId="0" borderId="1" xfId="22" applyNumberFormat="1" applyFont="1" applyFill="1" applyBorder="1" applyAlignment="1">
      <alignment horizontal="center" vertical="center" wrapText="1"/>
    </xf>
    <xf numFmtId="2" fontId="60" fillId="0" borderId="1" xfId="22" applyNumberFormat="1" applyFont="1" applyFill="1" applyBorder="1" applyAlignment="1">
      <alignment horizontal="center" vertical="center" wrapText="1"/>
    </xf>
    <xf numFmtId="0" fontId="63" fillId="0" borderId="19" xfId="22" applyFont="1" applyFill="1" applyBorder="1" applyAlignment="1">
      <alignment horizontal="center" vertical="center" wrapText="1"/>
    </xf>
    <xf numFmtId="0" fontId="63" fillId="0" borderId="20" xfId="22" applyFont="1" applyFill="1" applyBorder="1" applyAlignment="1">
      <alignment horizontal="center" vertical="center" wrapText="1"/>
    </xf>
    <xf numFmtId="0" fontId="65" fillId="0" borderId="1" xfId="11" applyFont="1" applyBorder="1" applyAlignment="1">
      <alignment horizontal="center" vertical="center" wrapText="1"/>
    </xf>
    <xf numFmtId="0" fontId="2" fillId="8" borderId="1" xfId="22" quotePrefix="1" applyFont="1" applyFill="1" applyBorder="1" applyAlignment="1">
      <alignment horizontal="center" vertical="center" wrapText="1"/>
    </xf>
    <xf numFmtId="0" fontId="66" fillId="8" borderId="1" xfId="29" applyFont="1" applyFill="1" applyBorder="1" applyAlignment="1">
      <alignment horizontal="center" vertical="center" wrapText="1"/>
    </xf>
    <xf numFmtId="0" fontId="4" fillId="8" borderId="1" xfId="22" applyFont="1" applyFill="1" applyBorder="1" applyAlignment="1">
      <alignment horizontal="center" vertical="top" wrapText="1"/>
    </xf>
    <xf numFmtId="2" fontId="3" fillId="8" borderId="1" xfId="22" applyNumberFormat="1" applyFont="1" applyFill="1" applyBorder="1" applyAlignment="1">
      <alignment horizontal="center" vertical="center" wrapText="1"/>
    </xf>
    <xf numFmtId="0" fontId="2" fillId="0" borderId="1" xfId="22" quotePrefix="1" applyFont="1" applyFill="1" applyBorder="1" applyAlignment="1">
      <alignment horizontal="center" vertical="center" wrapText="1"/>
    </xf>
    <xf numFmtId="2" fontId="3" fillId="0" borderId="1" xfId="22" applyNumberFormat="1" applyFont="1" applyFill="1" applyBorder="1" applyAlignment="1">
      <alignment horizontal="center" vertical="center" wrapText="1"/>
    </xf>
    <xf numFmtId="0" fontId="2" fillId="0" borderId="0" xfId="22" applyFill="1"/>
    <xf numFmtId="0" fontId="63" fillId="8" borderId="1" xfId="22" quotePrefix="1" applyFont="1" applyFill="1" applyBorder="1" applyAlignment="1">
      <alignment horizontal="center" vertical="center" wrapText="1"/>
    </xf>
    <xf numFmtId="0" fontId="58" fillId="0" borderId="1" xfId="22" applyFont="1" applyFill="1" applyBorder="1" applyAlignment="1">
      <alignment horizontal="center" vertical="center" wrapText="1"/>
    </xf>
    <xf numFmtId="2" fontId="14" fillId="0" borderId="1" xfId="22" applyNumberFormat="1" applyFont="1" applyFill="1" applyBorder="1" applyAlignment="1">
      <alignment horizontal="center" vertical="center" wrapText="1"/>
    </xf>
    <xf numFmtId="9" fontId="20" fillId="0" borderId="1" xfId="22" applyNumberFormat="1" applyFont="1" applyFill="1" applyBorder="1" applyAlignment="1">
      <alignment horizontal="left" vertical="center" wrapText="1"/>
    </xf>
    <xf numFmtId="0" fontId="20" fillId="0" borderId="1" xfId="22" applyFont="1" applyFill="1" applyBorder="1" applyAlignment="1">
      <alignment horizontal="left" vertical="center" wrapText="1"/>
    </xf>
    <xf numFmtId="2" fontId="20" fillId="0" borderId="1" xfId="22" applyNumberFormat="1" applyFont="1" applyFill="1" applyBorder="1" applyAlignment="1">
      <alignment horizontal="center" vertical="center" wrapText="1"/>
    </xf>
    <xf numFmtId="49" fontId="2" fillId="0" borderId="0" xfId="22" applyNumberFormat="1"/>
    <xf numFmtId="0" fontId="68" fillId="0" borderId="2" xfId="22" applyFont="1" applyBorder="1" applyAlignment="1">
      <alignment vertical="top" wrapText="1"/>
    </xf>
    <xf numFmtId="0" fontId="12" fillId="0" borderId="0" xfId="14" applyFill="1"/>
    <xf numFmtId="0" fontId="39" fillId="0" borderId="0" xfId="10" applyFont="1" applyFill="1" applyBorder="1" applyAlignment="1">
      <alignment vertical="center"/>
    </xf>
    <xf numFmtId="0" fontId="39" fillId="0" borderId="0" xfId="10" applyFont="1" applyFill="1" applyBorder="1" applyAlignment="1">
      <alignment horizontal="left"/>
    </xf>
    <xf numFmtId="2" fontId="69" fillId="0" borderId="0" xfId="14" applyNumberFormat="1" applyFont="1" applyFill="1" applyBorder="1"/>
    <xf numFmtId="0" fontId="69" fillId="0" borderId="0" xfId="14" applyFont="1" applyFill="1" applyBorder="1" applyAlignment="1">
      <alignment horizontal="center"/>
    </xf>
    <xf numFmtId="0" fontId="1" fillId="0" borderId="1" xfId="14" applyFont="1" applyFill="1" applyBorder="1" applyAlignment="1">
      <alignment horizontal="center" vertical="center" wrapText="1"/>
    </xf>
    <xf numFmtId="0" fontId="56" fillId="0" borderId="1" xfId="14" applyFont="1" applyFill="1" applyBorder="1" applyAlignment="1">
      <alignment horizontal="center" vertical="center" wrapText="1"/>
    </xf>
    <xf numFmtId="0" fontId="56" fillId="0" borderId="1" xfId="14" applyFont="1" applyFill="1" applyBorder="1" applyAlignment="1">
      <alignment vertical="center" wrapText="1"/>
    </xf>
    <xf numFmtId="0" fontId="1" fillId="0" borderId="5" xfId="14" applyFont="1" applyFill="1" applyBorder="1" applyAlignment="1">
      <alignment horizontal="center" vertical="center" wrapText="1"/>
    </xf>
    <xf numFmtId="0" fontId="1" fillId="0" borderId="5" xfId="14" applyFont="1" applyFill="1" applyBorder="1" applyAlignment="1">
      <alignment horizontal="left" vertical="center" wrapText="1"/>
    </xf>
    <xf numFmtId="0" fontId="1" fillId="0" borderId="1" xfId="14" applyFont="1" applyFill="1" applyBorder="1" applyAlignment="1">
      <alignment horizontal="center" vertical="center"/>
    </xf>
    <xf numFmtId="167" fontId="1" fillId="0" borderId="1" xfId="15" applyFont="1" applyFill="1" applyBorder="1" applyAlignment="1">
      <alignment horizontal="center" vertical="center" wrapText="1"/>
    </xf>
    <xf numFmtId="0" fontId="1" fillId="0" borderId="34" xfId="14" applyFont="1" applyFill="1" applyBorder="1" applyAlignment="1">
      <alignment horizontal="center" vertical="center"/>
    </xf>
    <xf numFmtId="0" fontId="12" fillId="0" borderId="0" xfId="14" applyFill="1" applyBorder="1"/>
    <xf numFmtId="0" fontId="1" fillId="0" borderId="1" xfId="14" applyFont="1" applyFill="1" applyBorder="1" applyAlignment="1">
      <alignment vertical="center" wrapText="1"/>
    </xf>
    <xf numFmtId="0" fontId="1" fillId="0" borderId="0" xfId="14" applyFont="1" applyFill="1" applyBorder="1" applyAlignment="1">
      <alignment horizontal="center" vertical="center"/>
    </xf>
    <xf numFmtId="0" fontId="70" fillId="0" borderId="1" xfId="14" applyFont="1" applyFill="1" applyBorder="1" applyAlignment="1">
      <alignment vertical="center" wrapText="1"/>
    </xf>
    <xf numFmtId="0" fontId="1" fillId="0" borderId="3" xfId="14" applyFont="1" applyFill="1" applyBorder="1" applyAlignment="1">
      <alignment vertical="center"/>
    </xf>
    <xf numFmtId="0" fontId="1" fillId="0" borderId="19" xfId="14" applyFont="1" applyFill="1" applyBorder="1" applyAlignment="1">
      <alignment vertical="center" wrapText="1"/>
    </xf>
    <xf numFmtId="0" fontId="1" fillId="0" borderId="20" xfId="14" applyFont="1" applyFill="1" applyBorder="1" applyAlignment="1">
      <alignment vertical="center" wrapText="1"/>
    </xf>
    <xf numFmtId="167" fontId="56" fillId="0" borderId="1" xfId="15" applyFont="1" applyFill="1" applyBorder="1" applyAlignment="1">
      <alignment horizontal="center" vertical="center" wrapText="1"/>
    </xf>
    <xf numFmtId="0" fontId="56" fillId="0" borderId="1" xfId="14" applyFont="1" applyFill="1" applyBorder="1" applyAlignment="1">
      <alignment horizontal="center" vertical="center"/>
    </xf>
    <xf numFmtId="0" fontId="56" fillId="0" borderId="3" xfId="14" applyFont="1" applyFill="1" applyBorder="1" applyAlignment="1">
      <alignment vertical="center" wrapText="1"/>
    </xf>
    <xf numFmtId="0" fontId="56" fillId="0" borderId="19" xfId="14" applyFont="1" applyFill="1" applyBorder="1" applyAlignment="1">
      <alignment vertical="center" wrapText="1"/>
    </xf>
    <xf numFmtId="0" fontId="56" fillId="0" borderId="20" xfId="14" applyFont="1" applyFill="1" applyBorder="1" applyAlignment="1">
      <alignment vertical="center" wrapText="1"/>
    </xf>
    <xf numFmtId="2" fontId="1" fillId="0" borderId="1" xfId="14" applyNumberFormat="1" applyFont="1" applyFill="1" applyBorder="1" applyAlignment="1">
      <alignment horizontal="center" vertical="center"/>
    </xf>
    <xf numFmtId="167" fontId="1" fillId="0" borderId="1" xfId="15" applyFont="1" applyFill="1" applyBorder="1" applyAlignment="1">
      <alignment horizontal="center" vertical="center"/>
    </xf>
    <xf numFmtId="173" fontId="1" fillId="0" borderId="1" xfId="14" applyNumberFormat="1" applyFont="1" applyFill="1" applyBorder="1" applyAlignment="1">
      <alignment horizontal="center" vertical="center"/>
    </xf>
    <xf numFmtId="167" fontId="56" fillId="0" borderId="1" xfId="15" applyFont="1" applyFill="1" applyBorder="1" applyAlignment="1">
      <alignment horizontal="center" vertical="center"/>
    </xf>
    <xf numFmtId="0" fontId="56" fillId="0" borderId="20" xfId="14" applyFont="1" applyFill="1" applyBorder="1" applyAlignment="1">
      <alignment horizontal="center" vertical="center" wrapText="1"/>
    </xf>
    <xf numFmtId="0" fontId="71" fillId="0" borderId="27" xfId="14" applyFont="1" applyFill="1" applyBorder="1" applyAlignment="1">
      <alignment vertical="center" wrapText="1"/>
    </xf>
    <xf numFmtId="0" fontId="12" fillId="0" borderId="0" xfId="14" applyFont="1" applyFill="1" applyAlignment="1">
      <alignment wrapText="1"/>
    </xf>
    <xf numFmtId="0" fontId="1" fillId="0" borderId="5" xfId="14" applyFont="1" applyFill="1" applyBorder="1" applyAlignment="1">
      <alignment horizontal="center" vertical="center"/>
    </xf>
    <xf numFmtId="167" fontId="1" fillId="0" borderId="5" xfId="15" applyFont="1" applyFill="1" applyBorder="1" applyAlignment="1">
      <alignment horizontal="center" vertical="center"/>
    </xf>
    <xf numFmtId="167" fontId="1" fillId="0" borderId="17" xfId="15" applyFont="1" applyFill="1" applyBorder="1" applyAlignment="1">
      <alignment horizontal="center" vertical="center"/>
    </xf>
    <xf numFmtId="0" fontId="72" fillId="0" borderId="0" xfId="14" applyFont="1" applyFill="1" applyAlignment="1">
      <alignment horizontal="center" vertical="center"/>
    </xf>
    <xf numFmtId="0" fontId="72" fillId="0" borderId="0" xfId="14" applyFont="1" applyFill="1"/>
    <xf numFmtId="0" fontId="10" fillId="0" borderId="0" xfId="14" applyFont="1" applyFill="1" applyAlignment="1">
      <alignment horizontal="left" vertical="top" wrapText="1"/>
    </xf>
    <xf numFmtId="0" fontId="10" fillId="0" borderId="0" xfId="14" applyFont="1" applyFill="1" applyAlignment="1">
      <alignment horizontal="left" vertical="center" wrapText="1"/>
    </xf>
    <xf numFmtId="0" fontId="1" fillId="0" borderId="5" xfId="14" applyFont="1" applyFill="1" applyBorder="1" applyAlignment="1">
      <alignment vertical="center" wrapText="1"/>
    </xf>
    <xf numFmtId="0" fontId="56" fillId="0" borderId="54" xfId="14" applyFont="1" applyFill="1" applyBorder="1" applyAlignment="1">
      <alignment vertical="center"/>
    </xf>
    <xf numFmtId="0" fontId="56" fillId="0" borderId="2" xfId="14" applyFont="1" applyFill="1" applyBorder="1" applyAlignment="1">
      <alignment vertical="center" wrapText="1"/>
    </xf>
    <xf numFmtId="0" fontId="56" fillId="0" borderId="55" xfId="14" applyFont="1" applyFill="1" applyBorder="1" applyAlignment="1">
      <alignment vertical="center" wrapText="1"/>
    </xf>
    <xf numFmtId="0" fontId="1" fillId="0" borderId="17" xfId="14" applyFont="1" applyFill="1" applyBorder="1" applyAlignment="1">
      <alignment horizontal="right" vertical="center"/>
    </xf>
    <xf numFmtId="167" fontId="1" fillId="0" borderId="17" xfId="15" applyFont="1" applyFill="1" applyBorder="1" applyAlignment="1">
      <alignment horizontal="center" vertical="center" wrapText="1"/>
    </xf>
    <xf numFmtId="9" fontId="1" fillId="0" borderId="1" xfId="14" applyNumberFormat="1" applyFont="1" applyFill="1" applyBorder="1" applyAlignment="1">
      <alignment horizontal="center" vertical="center" wrapText="1"/>
    </xf>
    <xf numFmtId="0" fontId="56" fillId="0" borderId="3" xfId="14" applyFont="1" applyFill="1" applyBorder="1" applyAlignment="1">
      <alignment vertical="center"/>
    </xf>
    <xf numFmtId="0" fontId="56" fillId="0" borderId="19" xfId="14" applyFont="1" applyFill="1" applyBorder="1" applyAlignment="1">
      <alignment vertical="center"/>
    </xf>
    <xf numFmtId="0" fontId="56" fillId="0" borderId="20" xfId="14" applyFont="1" applyFill="1" applyBorder="1" applyAlignment="1">
      <alignment vertical="center"/>
    </xf>
    <xf numFmtId="0" fontId="56" fillId="0" borderId="1" xfId="14" applyFont="1" applyFill="1" applyBorder="1" applyAlignment="1">
      <alignment vertical="center"/>
    </xf>
    <xf numFmtId="167" fontId="56" fillId="0" borderId="1" xfId="15" applyFont="1" applyFill="1" applyBorder="1" applyAlignment="1">
      <alignment vertical="center"/>
    </xf>
    <xf numFmtId="0" fontId="1" fillId="0" borderId="1" xfId="14" applyFont="1" applyFill="1" applyBorder="1" applyAlignment="1">
      <alignment vertical="center"/>
    </xf>
    <xf numFmtId="168" fontId="22" fillId="0" borderId="0" xfId="16" applyFont="1" applyFill="1"/>
    <xf numFmtId="0" fontId="74" fillId="0" borderId="0" xfId="10" applyFont="1" applyFill="1" applyBorder="1" applyAlignment="1">
      <alignment vertical="center"/>
    </xf>
    <xf numFmtId="0" fontId="75" fillId="0" borderId="0" xfId="10" applyFont="1" applyFill="1" applyBorder="1" applyAlignment="1">
      <alignment vertical="center"/>
    </xf>
    <xf numFmtId="4" fontId="74" fillId="0" borderId="0" xfId="10" applyNumberFormat="1" applyFont="1" applyFill="1" applyAlignment="1">
      <alignment vertical="center"/>
    </xf>
    <xf numFmtId="0" fontId="74" fillId="0" borderId="0" xfId="10" applyFont="1" applyFill="1" applyAlignment="1">
      <alignment vertical="center"/>
    </xf>
    <xf numFmtId="0" fontId="74" fillId="0" borderId="0" xfId="10" applyFont="1" applyFill="1" applyBorder="1" applyAlignment="1">
      <alignment vertical="justify"/>
    </xf>
    <xf numFmtId="0" fontId="74" fillId="0" borderId="0" xfId="17" applyFont="1" applyFill="1" applyBorder="1" applyAlignment="1">
      <alignment horizontal="left" vertical="center"/>
    </xf>
    <xf numFmtId="4" fontId="74" fillId="0" borderId="0" xfId="10" applyNumberFormat="1" applyFont="1" applyFill="1" applyBorder="1" applyAlignment="1">
      <alignment horizontal="center" vertical="center"/>
    </xf>
    <xf numFmtId="0" fontId="74" fillId="0" borderId="0" xfId="10" applyFont="1" applyFill="1"/>
    <xf numFmtId="4" fontId="74" fillId="0" borderId="0" xfId="10" applyNumberFormat="1" applyFont="1" applyFill="1"/>
    <xf numFmtId="0" fontId="1" fillId="0" borderId="0" xfId="10" applyFont="1" applyFill="1" applyAlignment="1">
      <alignment horizontal="center" vertical="center" wrapText="1"/>
    </xf>
    <xf numFmtId="0" fontId="56" fillId="0" borderId="0" xfId="10" applyFont="1" applyFill="1" applyAlignment="1">
      <alignment horizontal="center" vertical="center" wrapText="1"/>
    </xf>
    <xf numFmtId="0" fontId="21" fillId="0" borderId="0" xfId="11" applyFill="1"/>
    <xf numFmtId="0" fontId="1" fillId="0" borderId="1" xfId="10" applyFont="1" applyFill="1" applyBorder="1" applyAlignment="1">
      <alignment horizontal="center" vertical="center" wrapText="1"/>
    </xf>
    <xf numFmtId="0" fontId="56" fillId="0" borderId="1" xfId="10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left" vertical="center" wrapText="1" shrinkToFit="1"/>
    </xf>
    <xf numFmtId="174" fontId="1" fillId="0" borderId="1" xfId="10" applyNumberFormat="1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 shrinkToFit="1"/>
    </xf>
    <xf numFmtId="0" fontId="56" fillId="0" borderId="19" xfId="10" applyFont="1" applyFill="1" applyBorder="1" applyAlignment="1">
      <alignment horizontal="center" vertical="center" wrapText="1"/>
    </xf>
    <xf numFmtId="0" fontId="1" fillId="0" borderId="19" xfId="10" applyFont="1" applyFill="1" applyBorder="1" applyAlignment="1">
      <alignment horizontal="center" vertical="center" wrapText="1"/>
    </xf>
    <xf numFmtId="174" fontId="56" fillId="0" borderId="1" xfId="10" applyNumberFormat="1" applyFont="1" applyFill="1" applyBorder="1" applyAlignment="1">
      <alignment horizontal="center" vertical="center" wrapText="1"/>
    </xf>
    <xf numFmtId="9" fontId="1" fillId="0" borderId="1" xfId="12" applyFont="1" applyFill="1" applyBorder="1" applyAlignment="1">
      <alignment horizontal="center" vertical="center" wrapText="1"/>
    </xf>
    <xf numFmtId="174" fontId="1" fillId="0" borderId="20" xfId="10" applyNumberFormat="1" applyFont="1" applyFill="1" applyBorder="1" applyAlignment="1">
      <alignment horizontal="center" vertical="center" wrapText="1"/>
    </xf>
    <xf numFmtId="174" fontId="56" fillId="0" borderId="20" xfId="10" applyNumberFormat="1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left" vertical="center" wrapText="1"/>
    </xf>
    <xf numFmtId="10" fontId="1" fillId="0" borderId="1" xfId="10" applyNumberFormat="1" applyFont="1" applyFill="1" applyBorder="1" applyAlignment="1">
      <alignment horizontal="center" vertical="center" wrapText="1"/>
    </xf>
    <xf numFmtId="4" fontId="1" fillId="0" borderId="1" xfId="10" applyNumberFormat="1" applyFont="1" applyFill="1" applyBorder="1" applyAlignment="1">
      <alignment horizontal="center" vertical="center" wrapText="1"/>
    </xf>
    <xf numFmtId="3" fontId="1" fillId="0" borderId="1" xfId="10" applyNumberFormat="1" applyFont="1" applyFill="1" applyBorder="1" applyAlignment="1">
      <alignment horizontal="center" vertical="center" wrapText="1"/>
    </xf>
    <xf numFmtId="0" fontId="42" fillId="0" borderId="1" xfId="11" applyFont="1" applyFill="1" applyBorder="1" applyAlignment="1">
      <alignment horizontal="left" vertical="center" wrapText="1"/>
    </xf>
    <xf numFmtId="164" fontId="1" fillId="0" borderId="1" xfId="10" applyNumberFormat="1" applyFont="1" applyFill="1" applyBorder="1" applyAlignment="1">
      <alignment horizontal="center" vertical="center" wrapText="1"/>
    </xf>
    <xf numFmtId="9" fontId="1" fillId="0" borderId="1" xfId="10" applyNumberFormat="1" applyFont="1" applyFill="1" applyBorder="1" applyAlignment="1">
      <alignment horizontal="center" vertical="center" wrapText="1"/>
    </xf>
    <xf numFmtId="176" fontId="1" fillId="0" borderId="1" xfId="10" applyNumberFormat="1" applyFont="1" applyFill="1" applyBorder="1" applyAlignment="1">
      <alignment horizontal="center" vertical="center" wrapText="1"/>
    </xf>
    <xf numFmtId="9" fontId="1" fillId="0" borderId="6" xfId="10" applyNumberFormat="1" applyFont="1" applyFill="1" applyBorder="1" applyAlignment="1">
      <alignment horizontal="center" vertical="center" wrapText="1"/>
    </xf>
    <xf numFmtId="2" fontId="1" fillId="0" borderId="1" xfId="10" applyNumberFormat="1" applyFont="1" applyFill="1" applyBorder="1" applyAlignment="1">
      <alignment horizontal="center" vertical="center" wrapText="1"/>
    </xf>
    <xf numFmtId="2" fontId="1" fillId="0" borderId="55" xfId="10" applyNumberFormat="1" applyFont="1" applyFill="1" applyBorder="1" applyAlignment="1">
      <alignment horizontal="center" vertical="center" wrapText="1"/>
    </xf>
    <xf numFmtId="0" fontId="56" fillId="0" borderId="1" xfId="10" applyFont="1" applyFill="1" applyBorder="1" applyAlignment="1">
      <alignment horizontal="left" vertical="center" wrapText="1"/>
    </xf>
    <xf numFmtId="166" fontId="56" fillId="0" borderId="1" xfId="13" applyFont="1" applyFill="1" applyBorder="1" applyAlignment="1">
      <alignment horizontal="center" vertical="center" wrapText="1"/>
    </xf>
    <xf numFmtId="0" fontId="1" fillId="0" borderId="20" xfId="10" applyFont="1" applyFill="1" applyBorder="1" applyAlignment="1">
      <alignment horizontal="center" vertical="center" wrapText="1"/>
    </xf>
    <xf numFmtId="177" fontId="56" fillId="0" borderId="1" xfId="10" applyNumberFormat="1" applyFont="1" applyFill="1" applyBorder="1" applyAlignment="1">
      <alignment horizontal="center" vertical="center" wrapText="1"/>
    </xf>
    <xf numFmtId="0" fontId="56" fillId="0" borderId="3" xfId="10" applyFont="1" applyFill="1" applyBorder="1" applyAlignment="1">
      <alignment horizontal="left" vertical="center" wrapText="1"/>
    </xf>
    <xf numFmtId="9" fontId="56" fillId="0" borderId="1" xfId="13" applyNumberFormat="1" applyFont="1" applyFill="1" applyBorder="1" applyAlignment="1">
      <alignment horizontal="center" vertical="center" wrapText="1"/>
    </xf>
    <xf numFmtId="0" fontId="56" fillId="0" borderId="1" xfId="10" applyFont="1" applyFill="1" applyBorder="1" applyAlignment="1">
      <alignment horizontal="left" vertical="center" wrapText="1" shrinkToFit="1"/>
    </xf>
    <xf numFmtId="174" fontId="56" fillId="0" borderId="0" xfId="10" applyNumberFormat="1" applyFont="1" applyFill="1" applyBorder="1" applyAlignment="1">
      <alignment horizontal="center" vertical="center" wrapText="1"/>
    </xf>
    <xf numFmtId="9" fontId="1" fillId="0" borderId="0" xfId="10" applyNumberFormat="1" applyFont="1" applyFill="1" applyBorder="1" applyAlignment="1">
      <alignment horizontal="left"/>
    </xf>
    <xf numFmtId="0" fontId="1" fillId="0" borderId="0" xfId="10" applyFont="1" applyFill="1" applyAlignment="1">
      <alignment horizontal="center" vertical="center"/>
    </xf>
    <xf numFmtId="4" fontId="1" fillId="0" borderId="0" xfId="10" applyNumberFormat="1" applyFont="1" applyFill="1" applyAlignment="1">
      <alignment horizontal="center" vertical="center"/>
    </xf>
    <xf numFmtId="0" fontId="21" fillId="0" borderId="0" xfId="11"/>
    <xf numFmtId="0" fontId="80" fillId="0" borderId="0" xfId="11" applyFont="1" applyAlignment="1">
      <alignment horizontal="right" vertical="center"/>
    </xf>
    <xf numFmtId="0" fontId="81" fillId="10" borderId="9" xfId="11" applyFont="1" applyFill="1" applyBorder="1" applyAlignment="1">
      <alignment vertical="center" wrapText="1"/>
    </xf>
    <xf numFmtId="0" fontId="81" fillId="10" borderId="9" xfId="11" applyFont="1" applyFill="1" applyBorder="1" applyAlignment="1">
      <alignment horizontal="center" vertical="center" wrapText="1"/>
    </xf>
    <xf numFmtId="0" fontId="2" fillId="10" borderId="9" xfId="11" applyFont="1" applyFill="1" applyBorder="1" applyAlignment="1">
      <alignment horizontal="center" vertical="center" wrapText="1"/>
    </xf>
    <xf numFmtId="0" fontId="82" fillId="0" borderId="9" xfId="11" applyFont="1" applyFill="1" applyBorder="1" applyAlignment="1">
      <alignment horizontal="center" vertical="center" wrapText="1"/>
    </xf>
    <xf numFmtId="0" fontId="82" fillId="0" borderId="9" xfId="11" applyFont="1" applyFill="1" applyBorder="1" applyAlignment="1">
      <alignment vertical="center" wrapText="1"/>
    </xf>
    <xf numFmtId="43" fontId="13" fillId="0" borderId="9" xfId="30" applyFont="1" applyFill="1" applyBorder="1" applyAlignment="1">
      <alignment horizontal="center" vertical="center" wrapText="1"/>
    </xf>
    <xf numFmtId="43" fontId="13" fillId="0" borderId="9" xfId="11" applyNumberFormat="1" applyFont="1" applyFill="1" applyBorder="1" applyAlignment="1">
      <alignment horizontal="center" vertical="center" wrapText="1"/>
    </xf>
    <xf numFmtId="0" fontId="12" fillId="0" borderId="9" xfId="11" applyFont="1" applyFill="1" applyBorder="1" applyAlignment="1">
      <alignment vertical="center" wrapText="1"/>
    </xf>
    <xf numFmtId="0" fontId="2" fillId="0" borderId="9" xfId="11" applyFont="1" applyFill="1" applyBorder="1" applyAlignment="1">
      <alignment vertical="center" wrapText="1"/>
    </xf>
    <xf numFmtId="0" fontId="12" fillId="0" borderId="9" xfId="11" applyFont="1" applyFill="1" applyBorder="1" applyAlignment="1">
      <alignment horizontal="center" vertical="center" wrapText="1"/>
    </xf>
    <xf numFmtId="0" fontId="81" fillId="0" borderId="9" xfId="11" applyFont="1" applyFill="1" applyBorder="1" applyAlignment="1">
      <alignment horizontal="center" vertical="center" wrapText="1"/>
    </xf>
    <xf numFmtId="43" fontId="81" fillId="0" borderId="9" xfId="30" applyFont="1" applyFill="1" applyBorder="1" applyAlignment="1">
      <alignment horizontal="center" vertical="center" wrapText="1"/>
    </xf>
    <xf numFmtId="4" fontId="81" fillId="0" borderId="9" xfId="11" applyNumberFormat="1" applyFont="1" applyFill="1" applyBorder="1" applyAlignment="1">
      <alignment horizontal="center" vertical="center" wrapText="1"/>
    </xf>
    <xf numFmtId="0" fontId="12" fillId="0" borderId="17" xfId="11" applyFont="1" applyFill="1" applyBorder="1" applyAlignment="1">
      <alignment vertical="center" wrapText="1"/>
    </xf>
    <xf numFmtId="0" fontId="81" fillId="0" borderId="56" xfId="11" applyFont="1" applyFill="1" applyBorder="1" applyAlignment="1">
      <alignment vertical="center" wrapText="1"/>
    </xf>
    <xf numFmtId="4" fontId="12" fillId="0" borderId="9" xfId="11" applyNumberFormat="1" applyFont="1" applyFill="1" applyBorder="1" applyAlignment="1">
      <alignment horizontal="center" vertical="center" wrapText="1"/>
    </xf>
    <xf numFmtId="0" fontId="82" fillId="0" borderId="1" xfId="11" applyFont="1" applyFill="1" applyBorder="1" applyAlignment="1">
      <alignment vertical="center" wrapText="1"/>
    </xf>
    <xf numFmtId="0" fontId="82" fillId="0" borderId="57" xfId="11" applyFont="1" applyFill="1" applyBorder="1" applyAlignment="1">
      <alignment vertical="center" wrapText="1"/>
    </xf>
    <xf numFmtId="43" fontId="12" fillId="0" borderId="9" xfId="30" applyFont="1" applyFill="1" applyBorder="1" applyAlignment="1">
      <alignment horizontal="center" vertical="center" wrapText="1"/>
    </xf>
    <xf numFmtId="0" fontId="83" fillId="0" borderId="57" xfId="10" applyFont="1" applyFill="1" applyBorder="1" applyAlignment="1">
      <alignment vertical="center" wrapText="1"/>
    </xf>
    <xf numFmtId="0" fontId="83" fillId="0" borderId="58" xfId="10" applyFont="1" applyFill="1" applyBorder="1" applyAlignment="1">
      <alignment horizontal="center" vertical="center" wrapText="1"/>
    </xf>
    <xf numFmtId="0" fontId="38" fillId="0" borderId="9" xfId="10" applyFont="1" applyFill="1" applyBorder="1" applyAlignment="1">
      <alignment horizontal="center" vertical="center" wrapText="1"/>
    </xf>
    <xf numFmtId="43" fontId="38" fillId="0" borderId="9" xfId="30" applyFont="1" applyFill="1" applyBorder="1" applyAlignment="1">
      <alignment horizontal="center" vertical="center" wrapText="1"/>
    </xf>
    <xf numFmtId="0" fontId="12" fillId="0" borderId="59" xfId="11" applyFont="1" applyFill="1" applyBorder="1" applyAlignment="1">
      <alignment vertical="center" wrapText="1"/>
    </xf>
    <xf numFmtId="0" fontId="83" fillId="0" borderId="9" xfId="10" applyFont="1" applyFill="1" applyBorder="1" applyAlignment="1">
      <alignment vertical="center" wrapText="1"/>
    </xf>
    <xf numFmtId="0" fontId="38" fillId="0" borderId="58" xfId="10" applyFont="1" applyFill="1" applyBorder="1" applyAlignment="1">
      <alignment horizontal="center" vertical="center" wrapText="1"/>
    </xf>
    <xf numFmtId="43" fontId="83" fillId="0" borderId="9" xfId="30" applyFont="1" applyFill="1" applyBorder="1" applyAlignment="1">
      <alignment horizontal="center" vertical="center" wrapText="1"/>
    </xf>
    <xf numFmtId="0" fontId="83" fillId="0" borderId="60" xfId="10" applyFont="1" applyFill="1" applyBorder="1" applyAlignment="1">
      <alignment vertical="center" wrapText="1"/>
    </xf>
    <xf numFmtId="0" fontId="83" fillId="0" borderId="1" xfId="10" applyFont="1" applyFill="1" applyBorder="1" applyAlignment="1">
      <alignment horizontal="center" vertical="center" wrapText="1"/>
    </xf>
    <xf numFmtId="0" fontId="38" fillId="0" borderId="1" xfId="10" applyFont="1" applyFill="1" applyBorder="1" applyAlignment="1">
      <alignment horizontal="center" vertical="center" wrapText="1"/>
    </xf>
    <xf numFmtId="43" fontId="83" fillId="0" borderId="57" xfId="30" applyFont="1" applyFill="1" applyBorder="1" applyAlignment="1">
      <alignment horizontal="center" vertical="center" wrapText="1"/>
    </xf>
    <xf numFmtId="0" fontId="21" fillId="0" borderId="1" xfId="11" applyBorder="1" applyAlignment="1">
      <alignment horizontal="center" vertical="center" wrapText="1"/>
    </xf>
    <xf numFmtId="0" fontId="21" fillId="0" borderId="1" xfId="11" applyBorder="1" applyAlignment="1">
      <alignment horizontal="center" vertical="center"/>
    </xf>
    <xf numFmtId="0" fontId="21" fillId="0" borderId="1" xfId="11" applyBorder="1" applyAlignment="1">
      <alignment vertical="center"/>
    </xf>
    <xf numFmtId="43" fontId="0" fillId="0" borderId="1" xfId="30" applyFont="1" applyBorder="1" applyAlignment="1">
      <alignment horizontal="center" vertical="center"/>
    </xf>
    <xf numFmtId="43" fontId="21" fillId="0" borderId="1" xfId="11" applyNumberFormat="1" applyBorder="1" applyAlignment="1">
      <alignment horizontal="center" vertical="center"/>
    </xf>
    <xf numFmtId="0" fontId="84" fillId="0" borderId="1" xfId="31" applyBorder="1" applyAlignment="1">
      <alignment wrapText="1"/>
    </xf>
    <xf numFmtId="0" fontId="21" fillId="0" borderId="1" xfId="11" applyBorder="1" applyAlignment="1">
      <alignment vertical="center" wrapText="1"/>
    </xf>
    <xf numFmtId="43" fontId="12" fillId="0" borderId="1" xfId="11" applyNumberFormat="1" applyFont="1" applyBorder="1"/>
    <xf numFmtId="0" fontId="21" fillId="0" borderId="1" xfId="11" applyBorder="1"/>
    <xf numFmtId="43" fontId="13" fillId="0" borderId="1" xfId="11" applyNumberFormat="1" applyFont="1" applyBorder="1"/>
    <xf numFmtId="0" fontId="21" fillId="0" borderId="0" xfId="11" applyAlignment="1">
      <alignment horizontal="right"/>
    </xf>
    <xf numFmtId="43" fontId="21" fillId="0" borderId="0" xfId="11" applyNumberFormat="1"/>
    <xf numFmtId="0" fontId="12" fillId="0" borderId="0" xfId="11" applyFont="1"/>
    <xf numFmtId="0" fontId="39" fillId="0" borderId="0" xfId="11" applyFont="1" applyBorder="1" applyAlignment="1">
      <alignment horizontal="left" vertical="top"/>
    </xf>
    <xf numFmtId="0" fontId="41" fillId="0" borderId="0" xfId="11" applyFont="1" applyBorder="1" applyAlignment="1">
      <alignment horizontal="left" vertical="top" wrapText="1"/>
    </xf>
    <xf numFmtId="0" fontId="39" fillId="0" borderId="0" xfId="11" applyFont="1" applyAlignment="1">
      <alignment vertical="center" wrapText="1"/>
    </xf>
    <xf numFmtId="0" fontId="38" fillId="0" borderId="0" xfId="11" applyFont="1" applyAlignment="1">
      <alignment vertical="center" wrapText="1"/>
    </xf>
    <xf numFmtId="0" fontId="40" fillId="0" borderId="0" xfId="11" applyFont="1"/>
    <xf numFmtId="4" fontId="40" fillId="0" borderId="0" xfId="11" applyNumberFormat="1" applyFont="1" applyAlignment="1">
      <alignment horizontal="right"/>
    </xf>
    <xf numFmtId="0" fontId="38" fillId="0" borderId="0" xfId="11" applyFont="1" applyBorder="1" applyAlignment="1">
      <alignment horizontal="right"/>
    </xf>
    <xf numFmtId="0" fontId="2" fillId="0" borderId="0" xfId="18"/>
    <xf numFmtId="0" fontId="39" fillId="0" borderId="0" xfId="18" applyFont="1"/>
    <xf numFmtId="0" fontId="39" fillId="0" borderId="0" xfId="18" applyFont="1" applyAlignment="1">
      <alignment vertical="top"/>
    </xf>
    <xf numFmtId="4" fontId="37" fillId="0" borderId="0" xfId="18" applyNumberFormat="1" applyFont="1" applyAlignment="1">
      <alignment vertical="center" wrapText="1"/>
    </xf>
    <xf numFmtId="0" fontId="37" fillId="0" borderId="0" xfId="18" applyFont="1"/>
    <xf numFmtId="0" fontId="2" fillId="0" borderId="0" xfId="18" applyFont="1" applyFill="1"/>
    <xf numFmtId="0" fontId="86" fillId="0" borderId="0" xfId="11" applyFont="1" applyFill="1"/>
    <xf numFmtId="49" fontId="39" fillId="0" borderId="0" xfId="18" applyNumberFormat="1" applyFont="1"/>
    <xf numFmtId="49" fontId="41" fillId="0" borderId="0" xfId="18" applyNumberFormat="1" applyFont="1"/>
    <xf numFmtId="0" fontId="39" fillId="0" borderId="0" xfId="11" applyFont="1" applyFill="1" applyBorder="1"/>
    <xf numFmtId="49" fontId="39" fillId="0" borderId="0" xfId="18" applyNumberFormat="1" applyFont="1" applyFill="1"/>
    <xf numFmtId="0" fontId="39" fillId="0" borderId="0" xfId="18" applyFont="1" applyFill="1"/>
    <xf numFmtId="49" fontId="39" fillId="0" borderId="0" xfId="18" applyNumberFormat="1" applyFont="1" applyFill="1" applyAlignment="1">
      <alignment vertical="center"/>
    </xf>
    <xf numFmtId="0" fontId="88" fillId="0" borderId="0" xfId="18" applyFont="1" applyBorder="1" applyAlignment="1"/>
    <xf numFmtId="0" fontId="40" fillId="0" borderId="0" xfId="11" quotePrefix="1" applyFont="1" applyAlignment="1">
      <alignment horizontal="center" vertical="center" wrapText="1"/>
    </xf>
    <xf numFmtId="0" fontId="40" fillId="0" borderId="0" xfId="11" applyFont="1" applyAlignment="1">
      <alignment horizontal="center" vertical="center" wrapText="1"/>
    </xf>
    <xf numFmtId="0" fontId="38" fillId="10" borderId="1" xfId="11" applyFont="1" applyFill="1" applyBorder="1" applyAlignment="1">
      <alignment horizontal="center" vertical="center" wrapText="1"/>
    </xf>
    <xf numFmtId="3" fontId="21" fillId="0" borderId="0" xfId="11" applyNumberFormat="1"/>
    <xf numFmtId="0" fontId="39" fillId="10" borderId="1" xfId="11" applyFont="1" applyFill="1" applyBorder="1" applyAlignment="1">
      <alignment horizontal="center"/>
    </xf>
    <xf numFmtId="0" fontId="38" fillId="10" borderId="1" xfId="11" applyFont="1" applyFill="1" applyBorder="1" applyAlignment="1">
      <alignment horizontal="center"/>
    </xf>
    <xf numFmtId="0" fontId="38" fillId="4" borderId="1" xfId="11" applyFont="1" applyFill="1" applyBorder="1" applyAlignment="1">
      <alignment horizontal="center" vertical="center" wrapText="1"/>
    </xf>
    <xf numFmtId="0" fontId="38" fillId="4" borderId="1" xfId="11" applyFont="1" applyFill="1" applyBorder="1" applyAlignment="1">
      <alignment horizontal="left" vertical="center" wrapText="1"/>
    </xf>
    <xf numFmtId="3" fontId="38" fillId="4" borderId="1" xfId="11" applyNumberFormat="1" applyFont="1" applyFill="1" applyBorder="1" applyAlignment="1">
      <alignment horizontal="center" vertical="center" wrapText="1"/>
    </xf>
    <xf numFmtId="4" fontId="38" fillId="0" borderId="1" xfId="11" applyNumberFormat="1" applyFont="1" applyBorder="1" applyAlignment="1">
      <alignment horizontal="center" vertical="center"/>
    </xf>
    <xf numFmtId="1" fontId="21" fillId="0" borderId="0" xfId="11" applyNumberFormat="1"/>
    <xf numFmtId="4" fontId="90" fillId="0" borderId="0" xfId="11" applyNumberFormat="1" applyFont="1"/>
    <xf numFmtId="0" fontId="39" fillId="0" borderId="1" xfId="11" applyFont="1" applyFill="1" applyBorder="1" applyAlignment="1">
      <alignment horizontal="center" vertical="center" wrapText="1"/>
    </xf>
    <xf numFmtId="0" fontId="39" fillId="0" borderId="1" xfId="11" applyFont="1" applyFill="1" applyBorder="1" applyAlignment="1">
      <alignment horizontal="left" vertical="center" wrapText="1"/>
    </xf>
    <xf numFmtId="3" fontId="39" fillId="0" borderId="1" xfId="11" applyNumberFormat="1" applyFont="1" applyFill="1" applyBorder="1" applyAlignment="1">
      <alignment horizontal="center" vertical="center" wrapText="1"/>
    </xf>
    <xf numFmtId="4" fontId="39" fillId="0" borderId="1" xfId="11" applyNumberFormat="1" applyFont="1" applyFill="1" applyBorder="1" applyAlignment="1">
      <alignment horizontal="center" vertical="center"/>
    </xf>
    <xf numFmtId="0" fontId="40" fillId="10" borderId="1" xfId="11" applyFont="1" applyFill="1" applyBorder="1" applyAlignment="1">
      <alignment vertical="center" wrapText="1"/>
    </xf>
    <xf numFmtId="3" fontId="40" fillId="10" borderId="1" xfId="11" applyNumberFormat="1" applyFont="1" applyFill="1" applyBorder="1" applyAlignment="1">
      <alignment horizontal="center" vertical="center" wrapText="1"/>
    </xf>
    <xf numFmtId="4" fontId="40" fillId="10" borderId="1" xfId="11" applyNumberFormat="1" applyFont="1" applyFill="1" applyBorder="1" applyAlignment="1">
      <alignment horizontal="center" vertical="center" wrapText="1"/>
    </xf>
    <xf numFmtId="4" fontId="21" fillId="0" borderId="0" xfId="11" applyNumberFormat="1"/>
    <xf numFmtId="10" fontId="0" fillId="0" borderId="0" xfId="32" applyNumberFormat="1" applyFont="1"/>
    <xf numFmtId="0" fontId="38" fillId="0" borderId="1" xfId="11" applyFont="1" applyBorder="1" applyAlignment="1">
      <alignment vertical="center" wrapText="1"/>
    </xf>
    <xf numFmtId="0" fontId="38" fillId="0" borderId="1" xfId="11" applyFont="1" applyBorder="1" applyAlignment="1">
      <alignment horizontal="justify" vertical="center" wrapText="1"/>
    </xf>
    <xf numFmtId="3" fontId="38" fillId="0" borderId="1" xfId="11" applyNumberFormat="1" applyFont="1" applyBorder="1" applyAlignment="1">
      <alignment horizontal="center" vertical="center" wrapText="1"/>
    </xf>
    <xf numFmtId="3" fontId="39" fillId="0" borderId="1" xfId="18" applyNumberFormat="1" applyFont="1" applyBorder="1" applyAlignment="1">
      <alignment horizontal="center"/>
    </xf>
    <xf numFmtId="4" fontId="39" fillId="0" borderId="1" xfId="18" applyNumberFormat="1" applyFont="1" applyBorder="1" applyAlignment="1">
      <alignment horizontal="center"/>
    </xf>
    <xf numFmtId="0" fontId="39" fillId="0" borderId="0" xfId="11" applyFont="1" applyAlignment="1">
      <alignment vertical="center"/>
    </xf>
    <xf numFmtId="0" fontId="39" fillId="0" borderId="0" xfId="11" applyFont="1"/>
    <xf numFmtId="0" fontId="39" fillId="0" borderId="0" xfId="11" applyFont="1" applyFill="1"/>
    <xf numFmtId="0" fontId="39" fillId="0" borderId="0" xfId="11" applyFont="1" applyAlignment="1">
      <alignment horizontal="center"/>
    </xf>
    <xf numFmtId="0" fontId="39" fillId="0" borderId="5" xfId="11" applyFont="1" applyBorder="1" applyAlignment="1">
      <alignment horizontal="center" vertical="center" wrapText="1"/>
    </xf>
    <xf numFmtId="9" fontId="37" fillId="0" borderId="17" xfId="11" applyNumberFormat="1" applyFont="1" applyFill="1" applyBorder="1" applyAlignment="1">
      <alignment horizontal="center" vertical="center" wrapText="1"/>
    </xf>
    <xf numFmtId="0" fontId="38" fillId="0" borderId="1" xfId="11" applyFont="1" applyBorder="1" applyAlignment="1">
      <alignment horizontal="center"/>
    </xf>
    <xf numFmtId="0" fontId="39" fillId="0" borderId="1" xfId="11" applyFont="1" applyBorder="1" applyAlignment="1">
      <alignment horizontal="center"/>
    </xf>
    <xf numFmtId="0" fontId="39" fillId="0" borderId="1" xfId="11" applyFont="1" applyFill="1" applyBorder="1" applyAlignment="1">
      <alignment wrapText="1"/>
    </xf>
    <xf numFmtId="3" fontId="38" fillId="0" borderId="1" xfId="11" applyNumberFormat="1" applyFont="1" applyFill="1" applyBorder="1" applyAlignment="1">
      <alignment horizontal="center" vertical="center"/>
    </xf>
    <xf numFmtId="178" fontId="38" fillId="0" borderId="1" xfId="11" applyNumberFormat="1" applyFont="1" applyFill="1" applyBorder="1" applyAlignment="1">
      <alignment horizontal="center" vertical="center"/>
    </xf>
    <xf numFmtId="3" fontId="39" fillId="0" borderId="1" xfId="11" applyNumberFormat="1" applyFont="1" applyFill="1" applyBorder="1" applyAlignment="1">
      <alignment horizontal="center" vertical="center"/>
    </xf>
    <xf numFmtId="0" fontId="39" fillId="0" borderId="1" xfId="11" applyFont="1" applyBorder="1"/>
    <xf numFmtId="3" fontId="38" fillId="0" borderId="1" xfId="11" applyNumberFormat="1" applyFont="1" applyBorder="1" applyAlignment="1">
      <alignment horizontal="center" vertical="center"/>
    </xf>
    <xf numFmtId="178" fontId="38" fillId="0" borderId="1" xfId="11" applyNumberFormat="1" applyFont="1" applyBorder="1" applyAlignment="1">
      <alignment horizontal="center" vertical="center"/>
    </xf>
    <xf numFmtId="3" fontId="38" fillId="0" borderId="0" xfId="11" applyNumberFormat="1" applyFont="1"/>
    <xf numFmtId="0" fontId="39" fillId="0" borderId="1" xfId="11" applyFont="1" applyBorder="1" applyAlignment="1">
      <alignment wrapText="1"/>
    </xf>
    <xf numFmtId="178" fontId="39" fillId="0" borderId="1" xfId="11" applyNumberFormat="1" applyFont="1" applyFill="1" applyBorder="1" applyAlignment="1">
      <alignment horizontal="center" vertical="center"/>
    </xf>
    <xf numFmtId="179" fontId="39" fillId="0" borderId="1" xfId="11" applyNumberFormat="1" applyFont="1" applyFill="1" applyBorder="1" applyAlignment="1">
      <alignment horizontal="center" vertical="center"/>
    </xf>
    <xf numFmtId="4" fontId="39" fillId="0" borderId="1" xfId="11" applyNumberFormat="1" applyFont="1" applyBorder="1" applyAlignment="1">
      <alignment horizontal="center"/>
    </xf>
    <xf numFmtId="0" fontId="39" fillId="0" borderId="0" xfId="11" applyFont="1" applyBorder="1"/>
    <xf numFmtId="4" fontId="38" fillId="0" borderId="0" xfId="11" applyNumberFormat="1" applyFont="1" applyBorder="1" applyAlignment="1">
      <alignment horizontal="center" vertical="center"/>
    </xf>
    <xf numFmtId="180" fontId="38" fillId="0" borderId="0" xfId="11" applyNumberFormat="1" applyFont="1" applyAlignment="1">
      <alignment horizontal="center" vertical="top"/>
    </xf>
    <xf numFmtId="0" fontId="39" fillId="0" borderId="0" xfId="11" applyFont="1" applyAlignment="1">
      <alignment horizontal="left" wrapText="1"/>
    </xf>
    <xf numFmtId="14" fontId="86" fillId="0" borderId="1" xfId="11" applyNumberFormat="1" applyFont="1" applyFill="1" applyBorder="1"/>
    <xf numFmtId="173" fontId="86" fillId="0" borderId="0" xfId="11" applyNumberFormat="1" applyFont="1" applyFill="1"/>
    <xf numFmtId="2" fontId="86" fillId="0" borderId="1" xfId="11" applyNumberFormat="1" applyFont="1" applyFill="1" applyBorder="1"/>
    <xf numFmtId="10" fontId="39" fillId="0" borderId="3" xfId="11" applyNumberFormat="1" applyFont="1" applyFill="1" applyBorder="1" applyAlignment="1">
      <alignment vertical="center"/>
    </xf>
    <xf numFmtId="0" fontId="39" fillId="0" borderId="20" xfId="11" applyFont="1" applyFill="1" applyBorder="1" applyAlignment="1">
      <alignment vertical="center"/>
    </xf>
    <xf numFmtId="181" fontId="86" fillId="0" borderId="1" xfId="11" applyNumberFormat="1" applyFont="1" applyFill="1" applyBorder="1"/>
    <xf numFmtId="10" fontId="86" fillId="0" borderId="1" xfId="11" applyNumberFormat="1" applyFont="1" applyFill="1" applyBorder="1"/>
    <xf numFmtId="0" fontId="39" fillId="0" borderId="0" xfId="11" applyFont="1" applyFill="1" applyAlignment="1">
      <alignment horizontal="left" vertical="top" wrapText="1"/>
    </xf>
    <xf numFmtId="0" fontId="0" fillId="0" borderId="9" xfId="11" applyFont="1" applyFill="1" applyBorder="1" applyAlignment="1">
      <alignment horizontal="center" vertical="center" wrapText="1"/>
    </xf>
    <xf numFmtId="0" fontId="2" fillId="0" borderId="0" xfId="26" applyFont="1" applyAlignment="1">
      <alignment horizontal="center" vertical="top"/>
    </xf>
    <xf numFmtId="49" fontId="2" fillId="0" borderId="0" xfId="26" applyNumberFormat="1" applyFont="1" applyAlignment="1">
      <alignment horizontal="left" vertical="top"/>
    </xf>
    <xf numFmtId="0" fontId="2" fillId="0" borderId="0" xfId="26" applyFont="1" applyAlignment="1">
      <alignment horizontal="right" vertical="top"/>
    </xf>
    <xf numFmtId="0" fontId="2" fillId="0" borderId="0" xfId="26" applyFont="1" applyAlignment="1">
      <alignment horizontal="center" vertical="center"/>
    </xf>
    <xf numFmtId="0" fontId="2" fillId="0" borderId="0" xfId="26" applyFont="1"/>
    <xf numFmtId="0" fontId="4" fillId="0" borderId="0" xfId="26" applyFont="1" applyAlignment="1">
      <alignment horizontal="center" vertical="center"/>
    </xf>
    <xf numFmtId="0" fontId="2" fillId="0" borderId="0" xfId="26" applyFont="1" applyAlignment="1">
      <alignment horizontal="right" vertical="center"/>
    </xf>
    <xf numFmtId="49" fontId="4" fillId="0" borderId="0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/>
    </xf>
    <xf numFmtId="0" fontId="4" fillId="0" borderId="0" xfId="26" applyFont="1" applyBorder="1" applyAlignment="1">
      <alignment horizontal="center"/>
    </xf>
    <xf numFmtId="0" fontId="2" fillId="0" borderId="1" xfId="1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 wrapText="1"/>
    </xf>
    <xf numFmtId="0" fontId="2" fillId="0" borderId="0" xfId="11" applyFont="1"/>
    <xf numFmtId="0" fontId="2" fillId="0" borderId="5" xfId="11" applyFont="1" applyBorder="1" applyAlignment="1">
      <alignment horizontal="center" vertical="center"/>
    </xf>
    <xf numFmtId="49" fontId="2" fillId="0" borderId="5" xfId="11" applyNumberFormat="1" applyFont="1" applyBorder="1" applyAlignment="1">
      <alignment horizontal="center" vertical="center"/>
    </xf>
    <xf numFmtId="0" fontId="2" fillId="3" borderId="1" xfId="11" applyFont="1" applyFill="1" applyBorder="1" applyAlignment="1">
      <alignment vertical="top"/>
    </xf>
    <xf numFmtId="0" fontId="2" fillId="0" borderId="1" xfId="11" applyFont="1" applyFill="1" applyBorder="1" applyAlignment="1">
      <alignment vertical="top"/>
    </xf>
    <xf numFmtId="0" fontId="23" fillId="0" borderId="1" xfId="11" applyFont="1" applyFill="1" applyBorder="1" applyAlignment="1">
      <alignment vertical="top"/>
    </xf>
    <xf numFmtId="0" fontId="2" fillId="3" borderId="1" xfId="11" applyFont="1" applyFill="1" applyBorder="1"/>
    <xf numFmtId="0" fontId="2" fillId="0" borderId="1" xfId="11" applyFont="1" applyBorder="1"/>
    <xf numFmtId="0" fontId="4" fillId="0" borderId="1" xfId="11" applyFont="1" applyBorder="1" applyAlignment="1"/>
    <xf numFmtId="0" fontId="4" fillId="0" borderId="1" xfId="11" applyFont="1" applyBorder="1" applyAlignment="1">
      <alignment horizontal="left" vertical="top" wrapText="1"/>
    </xf>
    <xf numFmtId="0" fontId="21" fillId="0" borderId="1" xfId="11" applyBorder="1" applyAlignment="1">
      <alignment horizontal="left" vertical="top" wrapText="1"/>
    </xf>
    <xf numFmtId="0" fontId="2" fillId="0" borderId="1" xfId="11" applyFont="1" applyBorder="1" applyAlignment="1">
      <alignment horizontal="center" vertical="top" wrapText="1"/>
    </xf>
    <xf numFmtId="49" fontId="2" fillId="0" borderId="1" xfId="11" applyNumberFormat="1" applyFont="1" applyBorder="1" applyAlignment="1">
      <alignment horizontal="left" vertical="top" wrapText="1"/>
    </xf>
    <xf numFmtId="0" fontId="2" fillId="0" borderId="1" xfId="11" applyFont="1" applyBorder="1" applyAlignment="1">
      <alignment horizontal="right" vertical="top"/>
    </xf>
    <xf numFmtId="2" fontId="2" fillId="0" borderId="1" xfId="11" applyNumberFormat="1" applyFont="1" applyBorder="1" applyAlignment="1">
      <alignment horizontal="right" vertical="top" wrapText="1"/>
    </xf>
    <xf numFmtId="2" fontId="2" fillId="3" borderId="1" xfId="11" applyNumberFormat="1" applyFont="1" applyFill="1" applyBorder="1" applyAlignment="1">
      <alignment vertical="top"/>
    </xf>
    <xf numFmtId="2" fontId="2" fillId="0" borderId="1" xfId="11" applyNumberFormat="1" applyFont="1" applyFill="1" applyBorder="1" applyAlignment="1">
      <alignment vertical="top"/>
    </xf>
    <xf numFmtId="180" fontId="2" fillId="3" borderId="1" xfId="11" applyNumberFormat="1" applyFont="1" applyFill="1" applyBorder="1" applyAlignment="1">
      <alignment vertical="top"/>
    </xf>
    <xf numFmtId="3" fontId="2" fillId="3" borderId="1" xfId="11" applyNumberFormat="1" applyFont="1" applyFill="1" applyBorder="1" applyAlignment="1">
      <alignment vertical="top"/>
    </xf>
    <xf numFmtId="0" fontId="2" fillId="0" borderId="1" xfId="11" applyFont="1" applyBorder="1" applyAlignment="1">
      <alignment horizontal="right" vertical="top" wrapText="1"/>
    </xf>
    <xf numFmtId="2" fontId="23" fillId="0" borderId="1" xfId="11" applyNumberFormat="1" applyFont="1" applyFill="1" applyBorder="1" applyAlignment="1">
      <alignment vertical="top"/>
    </xf>
    <xf numFmtId="3" fontId="2" fillId="3" borderId="1" xfId="11" applyNumberFormat="1" applyFont="1" applyFill="1" applyBorder="1"/>
    <xf numFmtId="0" fontId="4" fillId="11" borderId="1" xfId="11" applyFont="1" applyFill="1" applyBorder="1" applyAlignment="1">
      <alignment horizontal="center" vertical="top"/>
    </xf>
    <xf numFmtId="49" fontId="4" fillId="11" borderId="1" xfId="11" applyNumberFormat="1" applyFont="1" applyFill="1" applyBorder="1" applyAlignment="1">
      <alignment horizontal="right" vertical="top" wrapText="1"/>
    </xf>
    <xf numFmtId="0" fontId="14" fillId="11" borderId="1" xfId="11" applyFont="1" applyFill="1" applyBorder="1" applyAlignment="1">
      <alignment vertical="top" wrapText="1"/>
    </xf>
    <xf numFmtId="0" fontId="4" fillId="11" borderId="1" xfId="11" applyFont="1" applyFill="1" applyBorder="1" applyAlignment="1">
      <alignment horizontal="right" vertical="top" wrapText="1"/>
    </xf>
    <xf numFmtId="2" fontId="4" fillId="11" borderId="1" xfId="11" applyNumberFormat="1" applyFont="1" applyFill="1" applyBorder="1" applyAlignment="1">
      <alignment horizontal="right" vertical="top" wrapText="1"/>
    </xf>
    <xf numFmtId="2" fontId="2" fillId="0" borderId="1" xfId="11" applyNumberFormat="1" applyFont="1" applyBorder="1" applyAlignment="1">
      <alignment horizontal="right" vertical="top"/>
    </xf>
    <xf numFmtId="49" fontId="91" fillId="0" borderId="1" xfId="11" applyNumberFormat="1" applyFont="1" applyBorder="1" applyAlignment="1">
      <alignment horizontal="left" vertical="top" wrapText="1"/>
    </xf>
    <xf numFmtId="0" fontId="91" fillId="0" borderId="1" xfId="11" applyFont="1" applyBorder="1" applyAlignment="1">
      <alignment horizontal="right" vertical="top" wrapText="1"/>
    </xf>
    <xf numFmtId="0" fontId="91" fillId="0" borderId="1" xfId="11" applyFont="1" applyBorder="1" applyAlignment="1">
      <alignment horizontal="right" vertical="top"/>
    </xf>
    <xf numFmtId="2" fontId="4" fillId="12" borderId="1" xfId="11" applyNumberFormat="1" applyFont="1" applyFill="1" applyBorder="1" applyAlignment="1">
      <alignment vertical="top"/>
    </xf>
    <xf numFmtId="167" fontId="4" fillId="0" borderId="1" xfId="33" applyFont="1" applyBorder="1" applyAlignment="1"/>
    <xf numFmtId="0" fontId="2" fillId="3" borderId="1" xfId="11" applyFont="1" applyFill="1" applyBorder="1" applyAlignment="1">
      <alignment horizontal="center" vertical="center"/>
    </xf>
    <xf numFmtId="0" fontId="2" fillId="3" borderId="0" xfId="11" applyFont="1" applyFill="1"/>
    <xf numFmtId="2" fontId="4" fillId="3" borderId="1" xfId="11" applyNumberFormat="1" applyFont="1" applyFill="1" applyBorder="1" applyAlignment="1">
      <alignment vertical="top"/>
    </xf>
    <xf numFmtId="0" fontId="4" fillId="3" borderId="1" xfId="11" applyFont="1" applyFill="1" applyBorder="1" applyAlignment="1">
      <alignment vertical="top"/>
    </xf>
    <xf numFmtId="49" fontId="4" fillId="11" borderId="3" xfId="11" applyNumberFormat="1" applyFont="1" applyFill="1" applyBorder="1" applyAlignment="1">
      <alignment horizontal="right" vertical="top" wrapText="1"/>
    </xf>
    <xf numFmtId="49" fontId="4" fillId="11" borderId="20" xfId="11" applyNumberFormat="1" applyFont="1" applyFill="1" applyBorder="1" applyAlignment="1">
      <alignment horizontal="right" vertical="top" wrapText="1"/>
    </xf>
    <xf numFmtId="2" fontId="4" fillId="11" borderId="1" xfId="11" applyNumberFormat="1" applyFont="1" applyFill="1" applyBorder="1" applyAlignment="1">
      <alignment horizontal="right" vertical="top"/>
    </xf>
    <xf numFmtId="2" fontId="91" fillId="0" borderId="1" xfId="11" applyNumberFormat="1" applyFont="1" applyBorder="1" applyAlignment="1">
      <alignment horizontal="right" vertical="top" wrapText="1"/>
    </xf>
    <xf numFmtId="0" fontId="4" fillId="11" borderId="1" xfId="11" applyFont="1" applyFill="1" applyBorder="1" applyAlignment="1">
      <alignment horizontal="right" vertical="top"/>
    </xf>
    <xf numFmtId="49" fontId="4" fillId="11" borderId="1" xfId="11" applyNumberFormat="1" applyFont="1" applyFill="1" applyBorder="1" applyAlignment="1">
      <alignment horizontal="left" vertical="top"/>
    </xf>
    <xf numFmtId="2" fontId="4" fillId="11" borderId="1" xfId="11" applyNumberFormat="1" applyFont="1" applyFill="1" applyBorder="1" applyAlignment="1">
      <alignment vertical="top"/>
    </xf>
    <xf numFmtId="3" fontId="4" fillId="11" borderId="1" xfId="11" applyNumberFormat="1" applyFont="1" applyFill="1" applyBorder="1" applyAlignment="1">
      <alignment vertical="top"/>
    </xf>
    <xf numFmtId="0" fontId="4" fillId="0" borderId="3" xfId="26" applyFont="1" applyBorder="1" applyAlignment="1">
      <alignment horizontal="left" vertical="top" wrapText="1"/>
    </xf>
    <xf numFmtId="0" fontId="4" fillId="0" borderId="19" xfId="26" applyFont="1" applyBorder="1" applyAlignment="1">
      <alignment horizontal="left" vertical="top" wrapText="1"/>
    </xf>
    <xf numFmtId="0" fontId="4" fillId="0" borderId="20" xfId="26" applyFont="1" applyBorder="1" applyAlignment="1">
      <alignment horizontal="left" vertical="top" wrapText="1"/>
    </xf>
    <xf numFmtId="2" fontId="2" fillId="0" borderId="1" xfId="26" applyNumberFormat="1" applyFont="1" applyBorder="1" applyAlignment="1">
      <alignment vertical="top"/>
    </xf>
    <xf numFmtId="0" fontId="2" fillId="0" borderId="1" xfId="26" applyFont="1" applyBorder="1" applyAlignment="1">
      <alignment vertical="top"/>
    </xf>
    <xf numFmtId="0" fontId="2" fillId="0" borderId="1" xfId="26" applyFont="1" applyBorder="1"/>
    <xf numFmtId="0" fontId="2" fillId="0" borderId="1" xfId="26" applyFont="1" applyBorder="1" applyAlignment="1">
      <alignment horizontal="center" vertical="center" wrapText="1"/>
    </xf>
    <xf numFmtId="0" fontId="3" fillId="0" borderId="1" xfId="26" applyBorder="1" applyAlignment="1">
      <alignment wrapText="1"/>
    </xf>
    <xf numFmtId="2" fontId="3" fillId="0" borderId="1" xfId="26" applyNumberFormat="1" applyBorder="1" applyAlignment="1">
      <alignment wrapText="1"/>
    </xf>
    <xf numFmtId="0" fontId="3" fillId="0" borderId="1" xfId="26" applyBorder="1" applyAlignment="1">
      <alignment vertical="top" wrapText="1"/>
    </xf>
    <xf numFmtId="49" fontId="2" fillId="0" borderId="1" xfId="26" applyNumberFormat="1" applyFont="1" applyBorder="1" applyAlignment="1">
      <alignment horizontal="left" vertical="top" wrapText="1"/>
    </xf>
    <xf numFmtId="0" fontId="2" fillId="0" borderId="1" xfId="26" applyFont="1" applyBorder="1" applyAlignment="1">
      <alignment horizontal="right"/>
    </xf>
    <xf numFmtId="49" fontId="2" fillId="0" borderId="1" xfId="26" applyNumberFormat="1" applyFont="1" applyBorder="1" applyAlignment="1">
      <alignment horizontal="left" wrapText="1"/>
    </xf>
    <xf numFmtId="2" fontId="2" fillId="0" borderId="1" xfId="26" applyNumberFormat="1" applyFont="1" applyBorder="1" applyAlignment="1">
      <alignment horizontal="right" wrapText="1"/>
    </xf>
    <xf numFmtId="2" fontId="3" fillId="0" borderId="1" xfId="26" applyNumberFormat="1" applyFont="1" applyBorder="1" applyAlignment="1">
      <alignment wrapText="1"/>
    </xf>
    <xf numFmtId="0" fontId="2" fillId="11" borderId="1" xfId="26" applyFont="1" applyFill="1" applyBorder="1" applyAlignment="1">
      <alignment horizontal="center" vertical="center" wrapText="1"/>
    </xf>
    <xf numFmtId="49" fontId="4" fillId="11" borderId="1" xfId="26" applyNumberFormat="1" applyFont="1" applyFill="1" applyBorder="1" applyAlignment="1">
      <alignment horizontal="left" vertical="top" wrapText="1"/>
    </xf>
    <xf numFmtId="2" fontId="4" fillId="11" borderId="1" xfId="26" applyNumberFormat="1" applyFont="1" applyFill="1" applyBorder="1" applyAlignment="1">
      <alignment horizontal="right" vertical="top" wrapText="1"/>
    </xf>
    <xf numFmtId="0" fontId="4" fillId="0" borderId="1" xfId="26" applyFont="1" applyBorder="1" applyAlignment="1">
      <alignment vertical="top"/>
    </xf>
    <xf numFmtId="2" fontId="2" fillId="0" borderId="1" xfId="26" applyNumberFormat="1" applyFont="1" applyBorder="1" applyAlignment="1">
      <alignment horizontal="right" vertical="top" wrapText="1"/>
    </xf>
    <xf numFmtId="0" fontId="4" fillId="10" borderId="1" xfId="26" applyFont="1" applyFill="1" applyBorder="1" applyAlignment="1">
      <alignment horizontal="center" vertical="center" wrapText="1"/>
    </xf>
    <xf numFmtId="49" fontId="4" fillId="10" borderId="1" xfId="26" applyNumberFormat="1" applyFont="1" applyFill="1" applyBorder="1" applyAlignment="1">
      <alignment horizontal="left" vertical="top" wrapText="1"/>
    </xf>
    <xf numFmtId="2" fontId="4" fillId="10" borderId="1" xfId="26" applyNumberFormat="1" applyFont="1" applyFill="1" applyBorder="1" applyAlignment="1">
      <alignment horizontal="right" vertical="top" wrapText="1"/>
    </xf>
    <xf numFmtId="0" fontId="2" fillId="0" borderId="1" xfId="26" applyFont="1" applyBorder="1" applyAlignment="1">
      <alignment horizontal="left" vertical="top" wrapText="1"/>
    </xf>
    <xf numFmtId="0" fontId="2" fillId="0" borderId="1" xfId="26" applyFont="1" applyBorder="1" applyAlignment="1">
      <alignment horizontal="center" vertical="top" wrapText="1"/>
    </xf>
    <xf numFmtId="0" fontId="2" fillId="0" borderId="1" xfId="26" applyFont="1" applyBorder="1" applyAlignment="1">
      <alignment horizontal="right" vertical="top" wrapText="1"/>
    </xf>
    <xf numFmtId="0" fontId="2" fillId="0" borderId="1" xfId="26" applyFont="1" applyBorder="1" applyAlignment="1">
      <alignment horizontal="right" vertical="top"/>
    </xf>
    <xf numFmtId="0" fontId="3" fillId="0" borderId="1" xfId="26" applyBorder="1"/>
    <xf numFmtId="0" fontId="75" fillId="0" borderId="0" xfId="26" applyFont="1" applyAlignment="1">
      <alignment horizontal="center" vertical="top"/>
    </xf>
    <xf numFmtId="0" fontId="2" fillId="0" borderId="0" xfId="26" applyNumberFormat="1" applyFont="1" applyFill="1" applyBorder="1" applyAlignment="1" applyProtection="1">
      <alignment horizontal="center" vertical="top"/>
    </xf>
    <xf numFmtId="49" fontId="2" fillId="0" borderId="0" xfId="26" applyNumberFormat="1" applyFont="1" applyFill="1" applyBorder="1" applyAlignment="1" applyProtection="1">
      <alignment horizontal="left" vertical="top"/>
    </xf>
    <xf numFmtId="0" fontId="2" fillId="0" borderId="0" xfId="26" applyNumberFormat="1" applyFont="1" applyFill="1" applyBorder="1" applyAlignment="1" applyProtection="1">
      <alignment horizontal="right" vertical="top"/>
    </xf>
    <xf numFmtId="0" fontId="40" fillId="0" borderId="0" xfId="26" applyFont="1" applyAlignment="1">
      <alignment vertical="center"/>
    </xf>
    <xf numFmtId="0" fontId="92" fillId="0" borderId="0" xfId="34" applyFont="1" applyBorder="1"/>
    <xf numFmtId="0" fontId="89" fillId="0" borderId="0" xfId="26" applyFont="1" applyAlignment="1">
      <alignment vertical="center"/>
    </xf>
    <xf numFmtId="0" fontId="1" fillId="4" borderId="0" xfId="18" applyFont="1" applyFill="1"/>
    <xf numFmtId="0" fontId="13" fillId="10" borderId="3" xfId="26" applyFont="1" applyFill="1" applyBorder="1" applyAlignment="1">
      <alignment horizontal="center" vertical="center"/>
    </xf>
    <xf numFmtId="0" fontId="13" fillId="10" borderId="19" xfId="26" applyFont="1" applyFill="1" applyBorder="1" applyAlignment="1">
      <alignment horizontal="center" vertical="center"/>
    </xf>
    <xf numFmtId="0" fontId="13" fillId="10" borderId="20" xfId="26" applyFont="1" applyFill="1" applyBorder="1" applyAlignment="1">
      <alignment horizontal="center" vertical="center"/>
    </xf>
    <xf numFmtId="0" fontId="12" fillId="10" borderId="3" xfId="26" applyFont="1" applyFill="1" applyBorder="1" applyAlignment="1">
      <alignment horizontal="center" vertical="center"/>
    </xf>
    <xf numFmtId="0" fontId="12" fillId="10" borderId="19" xfId="26" applyFont="1" applyFill="1" applyBorder="1" applyAlignment="1">
      <alignment horizontal="center" vertical="center"/>
    </xf>
    <xf numFmtId="0" fontId="12" fillId="10" borderId="20" xfId="26" applyFont="1" applyFill="1" applyBorder="1" applyAlignment="1">
      <alignment horizontal="center" vertical="center"/>
    </xf>
    <xf numFmtId="0" fontId="22" fillId="0" borderId="0" xfId="34"/>
    <xf numFmtId="0" fontId="12" fillId="0" borderId="1" xfId="26" applyFont="1" applyBorder="1" applyAlignment="1">
      <alignment horizontal="center" vertical="center"/>
    </xf>
    <xf numFmtId="0" fontId="3" fillId="0" borderId="1" xfId="26" applyBorder="1" applyAlignment="1">
      <alignment horizontal="center" vertical="center" wrapText="1"/>
    </xf>
    <xf numFmtId="0" fontId="12" fillId="0" borderId="1" xfId="26" applyFont="1" applyBorder="1" applyAlignment="1">
      <alignment horizontal="center" vertical="center" wrapText="1"/>
    </xf>
    <xf numFmtId="0" fontId="3" fillId="0" borderId="1" xfId="26" applyBorder="1" applyAlignment="1">
      <alignment horizontal="center"/>
    </xf>
    <xf numFmtId="0" fontId="93" fillId="0" borderId="1" xfId="26" applyFont="1" applyBorder="1" applyAlignment="1">
      <alignment horizontal="center"/>
    </xf>
    <xf numFmtId="178" fontId="12" fillId="0" borderId="1" xfId="26" applyNumberFormat="1" applyFont="1" applyBorder="1" applyAlignment="1">
      <alignment horizontal="center"/>
    </xf>
    <xf numFmtId="178" fontId="3" fillId="0" borderId="1" xfId="26" applyNumberFormat="1" applyBorder="1" applyAlignment="1">
      <alignment horizontal="center"/>
    </xf>
    <xf numFmtId="0" fontId="92" fillId="0" borderId="1" xfId="26" applyFont="1" applyBorder="1" applyAlignment="1">
      <alignment horizontal="center" vertical="center" wrapText="1"/>
    </xf>
    <xf numFmtId="0" fontId="3" fillId="0" borderId="1" xfId="26" applyBorder="1" applyAlignment="1"/>
    <xf numFmtId="0" fontId="3" fillId="0" borderId="1" xfId="26" applyBorder="1" applyAlignment="1">
      <alignment vertical="center"/>
    </xf>
    <xf numFmtId="178" fontId="3" fillId="0" borderId="1" xfId="26" applyNumberFormat="1" applyBorder="1" applyAlignment="1">
      <alignment horizontal="center" vertical="center"/>
    </xf>
    <xf numFmtId="0" fontId="3" fillId="4" borderId="1" xfId="26" applyFill="1" applyBorder="1" applyAlignment="1">
      <alignment horizontal="center"/>
    </xf>
    <xf numFmtId="0" fontId="3" fillId="4" borderId="1" xfId="26" applyFill="1" applyBorder="1"/>
    <xf numFmtId="178" fontId="3" fillId="0" borderId="1" xfId="26" applyNumberFormat="1" applyBorder="1" applyAlignment="1">
      <alignment horizontal="center" vertical="center" wrapText="1"/>
    </xf>
    <xf numFmtId="0" fontId="3" fillId="0" borderId="1" xfId="26" applyBorder="1" applyAlignment="1">
      <alignment horizontal="center" vertical="center"/>
    </xf>
    <xf numFmtId="0" fontId="14" fillId="10" borderId="3" xfId="26" applyFont="1" applyFill="1" applyBorder="1" applyAlignment="1">
      <alignment horizontal="center"/>
    </xf>
    <xf numFmtId="0" fontId="14" fillId="10" borderId="19" xfId="26" applyFont="1" applyFill="1" applyBorder="1" applyAlignment="1">
      <alignment horizontal="center"/>
    </xf>
    <xf numFmtId="0" fontId="14" fillId="10" borderId="20" xfId="26" applyFont="1" applyFill="1" applyBorder="1" applyAlignment="1">
      <alignment horizontal="center"/>
    </xf>
    <xf numFmtId="0" fontId="92" fillId="0" borderId="3" xfId="26" applyFont="1" applyBorder="1" applyAlignment="1">
      <alignment horizontal="left"/>
    </xf>
    <xf numFmtId="0" fontId="92" fillId="0" borderId="19" xfId="26" applyFont="1" applyBorder="1" applyAlignment="1">
      <alignment horizontal="left"/>
    </xf>
    <xf numFmtId="0" fontId="92" fillId="0" borderId="20" xfId="26" applyFont="1" applyBorder="1" applyAlignment="1">
      <alignment horizontal="left"/>
    </xf>
    <xf numFmtId="0" fontId="14" fillId="0" borderId="1" xfId="26" applyFont="1" applyBorder="1" applyAlignment="1">
      <alignment horizontal="center"/>
    </xf>
    <xf numFmtId="4" fontId="3" fillId="0" borderId="1" xfId="26" applyNumberFormat="1" applyFont="1" applyBorder="1" applyAlignment="1">
      <alignment horizontal="center"/>
    </xf>
    <xf numFmtId="0" fontId="3" fillId="0" borderId="3" xfId="26" applyFont="1" applyBorder="1" applyAlignment="1">
      <alignment horizontal="left"/>
    </xf>
    <xf numFmtId="0" fontId="3" fillId="0" borderId="19" xfId="26" applyFont="1" applyBorder="1" applyAlignment="1">
      <alignment horizontal="left"/>
    </xf>
    <xf numFmtId="0" fontId="3" fillId="0" borderId="20" xfId="26" applyFont="1" applyBorder="1" applyAlignment="1">
      <alignment horizontal="left"/>
    </xf>
    <xf numFmtId="178" fontId="3" fillId="0" borderId="1" xfId="26" applyNumberFormat="1" applyFont="1" applyBorder="1" applyAlignment="1">
      <alignment horizontal="center"/>
    </xf>
    <xf numFmtId="0" fontId="3" fillId="0" borderId="3" xfId="26" applyBorder="1" applyAlignment="1">
      <alignment horizontal="left"/>
    </xf>
    <xf numFmtId="0" fontId="3" fillId="0" borderId="19" xfId="26" applyBorder="1" applyAlignment="1">
      <alignment horizontal="left"/>
    </xf>
    <xf numFmtId="0" fontId="3" fillId="0" borderId="20" xfId="26" applyBorder="1" applyAlignment="1">
      <alignment horizontal="left"/>
    </xf>
    <xf numFmtId="4" fontId="3" fillId="0" borderId="1" xfId="26" applyNumberFormat="1" applyBorder="1" applyAlignment="1">
      <alignment horizontal="center"/>
    </xf>
    <xf numFmtId="0" fontId="86" fillId="0" borderId="3" xfId="26" applyFont="1" applyBorder="1" applyAlignment="1">
      <alignment horizontal="center" vertical="center" wrapText="1"/>
    </xf>
    <xf numFmtId="0" fontId="86" fillId="0" borderId="20" xfId="26" applyFont="1" applyBorder="1" applyAlignment="1">
      <alignment horizontal="center" vertical="center" wrapText="1"/>
    </xf>
    <xf numFmtId="0" fontId="86" fillId="0" borderId="1" xfId="26" applyFont="1" applyBorder="1" applyAlignment="1">
      <alignment horizontal="center" vertical="center" wrapText="1"/>
    </xf>
    <xf numFmtId="4" fontId="86" fillId="0" borderId="1" xfId="26" applyNumberFormat="1" applyFont="1" applyBorder="1" applyAlignment="1">
      <alignment horizontal="center"/>
    </xf>
    <xf numFmtId="0" fontId="3" fillId="0" borderId="0" xfId="26"/>
    <xf numFmtId="0" fontId="93" fillId="0" borderId="3" xfId="26" applyFont="1" applyFill="1" applyBorder="1" applyAlignment="1">
      <alignment horizontal="center" wrapText="1"/>
    </xf>
    <xf numFmtId="0" fontId="93" fillId="0" borderId="20" xfId="26" applyFont="1" applyFill="1" applyBorder="1" applyAlignment="1">
      <alignment horizontal="center" wrapText="1"/>
    </xf>
    <xf numFmtId="4" fontId="93" fillId="0" borderId="1" xfId="26" applyNumberFormat="1" applyFont="1" applyBorder="1" applyAlignment="1">
      <alignment horizontal="center"/>
    </xf>
    <xf numFmtId="3" fontId="3" fillId="0" borderId="0" xfId="26" applyNumberFormat="1"/>
    <xf numFmtId="4" fontId="2" fillId="0" borderId="0" xfId="26" applyNumberFormat="1" applyFont="1" applyAlignment="1">
      <alignment horizontal="right" vertical="top"/>
    </xf>
    <xf numFmtId="3" fontId="2" fillId="0" borderId="0" xfId="26" applyNumberFormat="1" applyFont="1"/>
    <xf numFmtId="0" fontId="21" fillId="0" borderId="0" xfId="19"/>
    <xf numFmtId="0" fontId="21" fillId="0" borderId="1" xfId="19" applyBorder="1" applyAlignment="1">
      <alignment horizontal="center" vertical="center"/>
    </xf>
    <xf numFmtId="0" fontId="21" fillId="0" borderId="1" xfId="19" applyBorder="1" applyAlignment="1">
      <alignment horizontal="center" vertical="center" wrapText="1"/>
    </xf>
    <xf numFmtId="0" fontId="21" fillId="0" borderId="1" xfId="19" applyBorder="1" applyAlignment="1">
      <alignment vertical="center" wrapText="1"/>
    </xf>
    <xf numFmtId="4" fontId="21" fillId="0" borderId="0" xfId="19" applyNumberFormat="1"/>
    <xf numFmtId="4" fontId="94" fillId="0" borderId="1" xfId="19" applyNumberFormat="1" applyFont="1" applyBorder="1"/>
    <xf numFmtId="178" fontId="21" fillId="0" borderId="0" xfId="19" applyNumberFormat="1"/>
    <xf numFmtId="4" fontId="21" fillId="0" borderId="1" xfId="19" applyNumberFormat="1" applyBorder="1" applyAlignment="1">
      <alignment vertical="center"/>
    </xf>
    <xf numFmtId="4" fontId="21" fillId="0" borderId="0" xfId="19" applyNumberFormat="1" applyBorder="1" applyAlignment="1">
      <alignment vertical="center"/>
    </xf>
    <xf numFmtId="182" fontId="13" fillId="0" borderId="1" xfId="19" applyNumberFormat="1" applyFont="1" applyBorder="1"/>
    <xf numFmtId="173" fontId="21" fillId="0" borderId="0" xfId="19" applyNumberFormat="1"/>
    <xf numFmtId="0" fontId="13" fillId="0" borderId="0" xfId="0" applyFont="1"/>
    <xf numFmtId="0" fontId="96" fillId="0" borderId="0" xfId="0" applyFont="1"/>
    <xf numFmtId="0" fontId="38" fillId="0" borderId="1" xfId="0" applyFont="1" applyBorder="1"/>
    <xf numFmtId="182" fontId="21" fillId="0" borderId="1" xfId="19" applyNumberFormat="1" applyBorder="1" applyAlignment="1">
      <alignment vertical="center"/>
    </xf>
    <xf numFmtId="182" fontId="21" fillId="0" borderId="1" xfId="19" applyNumberFormat="1" applyBorder="1"/>
    <xf numFmtId="180" fontId="21" fillId="0" borderId="0" xfId="19" applyNumberFormat="1" applyAlignment="1">
      <alignment vertical="center"/>
    </xf>
    <xf numFmtId="180" fontId="21" fillId="0" borderId="1" xfId="19" applyNumberFormat="1" applyBorder="1" applyAlignment="1">
      <alignment vertical="center"/>
    </xf>
    <xf numFmtId="0" fontId="97" fillId="0" borderId="1" xfId="0" applyFont="1" applyBorder="1"/>
    <xf numFmtId="180" fontId="97" fillId="0" borderId="1" xfId="0" applyNumberFormat="1" applyFont="1" applyBorder="1" applyAlignment="1">
      <alignment vertical="center"/>
    </xf>
    <xf numFmtId="3" fontId="97" fillId="0" borderId="1" xfId="0" applyNumberFormat="1" applyFont="1" applyBorder="1" applyAlignment="1">
      <alignment horizontal="center"/>
    </xf>
    <xf numFmtId="4" fontId="97" fillId="0" borderId="1" xfId="0" applyNumberFormat="1" applyFont="1" applyBorder="1" applyAlignment="1">
      <alignment horizontal="center"/>
    </xf>
    <xf numFmtId="0" fontId="98" fillId="0" borderId="1" xfId="0" applyFont="1" applyBorder="1"/>
    <xf numFmtId="180" fontId="98" fillId="0" borderId="1" xfId="0" applyNumberFormat="1" applyFont="1" applyBorder="1" applyAlignment="1">
      <alignment vertical="center"/>
    </xf>
    <xf numFmtId="3" fontId="98" fillId="0" borderId="1" xfId="0" applyNumberFormat="1" applyFont="1" applyBorder="1" applyAlignment="1">
      <alignment horizontal="center"/>
    </xf>
    <xf numFmtId="4" fontId="98" fillId="0" borderId="1" xfId="0" applyNumberFormat="1" applyFont="1" applyBorder="1" applyAlignment="1">
      <alignment horizontal="center"/>
    </xf>
    <xf numFmtId="0" fontId="98" fillId="0" borderId="1" xfId="0" applyFont="1" applyBorder="1" applyAlignment="1">
      <alignment horizontal="center"/>
    </xf>
    <xf numFmtId="14" fontId="98" fillId="0" borderId="1" xfId="0" applyNumberFormat="1" applyFont="1" applyFill="1" applyBorder="1" applyAlignment="1">
      <alignment horizontal="center" vertical="center" wrapText="1"/>
    </xf>
    <xf numFmtId="43" fontId="98" fillId="0" borderId="1" xfId="0" applyNumberFormat="1" applyFont="1" applyBorder="1"/>
    <xf numFmtId="49" fontId="99" fillId="2" borderId="1" xfId="0" applyNumberFormat="1" applyFont="1" applyFill="1" applyBorder="1" applyAlignment="1">
      <alignment horizontal="center" vertical="center" wrapText="1"/>
    </xf>
    <xf numFmtId="0" fontId="99" fillId="2" borderId="1" xfId="0" applyFont="1" applyFill="1" applyBorder="1" applyAlignment="1">
      <alignment vertical="center" wrapText="1"/>
    </xf>
    <xf numFmtId="0" fontId="99" fillId="2" borderId="1" xfId="0" applyFont="1" applyFill="1" applyBorder="1" applyAlignment="1">
      <alignment horizontal="right" vertical="center" wrapText="1"/>
    </xf>
    <xf numFmtId="0" fontId="99" fillId="0" borderId="1" xfId="0" applyFont="1" applyBorder="1"/>
    <xf numFmtId="180" fontId="99" fillId="0" borderId="1" xfId="0" applyNumberFormat="1" applyFont="1" applyBorder="1" applyAlignment="1">
      <alignment vertical="center"/>
    </xf>
    <xf numFmtId="3" fontId="99" fillId="0" borderId="1" xfId="0" applyNumberFormat="1" applyFont="1" applyBorder="1" applyAlignment="1">
      <alignment horizontal="center"/>
    </xf>
    <xf numFmtId="4" fontId="99" fillId="0" borderId="1" xfId="0" applyNumberFormat="1" applyFont="1" applyBorder="1" applyAlignment="1">
      <alignment horizontal="center"/>
    </xf>
    <xf numFmtId="0" fontId="98" fillId="0" borderId="1" xfId="0" applyFont="1" applyBorder="1" applyAlignment="1">
      <alignment horizontal="center" vertical="center" wrapText="1"/>
    </xf>
    <xf numFmtId="4" fontId="98" fillId="0" borderId="1" xfId="0" applyNumberFormat="1" applyFont="1" applyFill="1" applyBorder="1" applyAlignment="1">
      <alignment horizontal="center" vertical="center"/>
    </xf>
    <xf numFmtId="0" fontId="98" fillId="0" borderId="1" xfId="0" applyFont="1" applyFill="1" applyBorder="1" applyAlignment="1">
      <alignment horizontal="center" vertical="center"/>
    </xf>
    <xf numFmtId="43" fontId="98" fillId="0" borderId="1" xfId="30" applyFont="1" applyFill="1" applyBorder="1" applyAlignment="1">
      <alignment horizontal="center" vertical="center"/>
    </xf>
    <xf numFmtId="3" fontId="98" fillId="0" borderId="1" xfId="0" applyNumberFormat="1" applyFont="1" applyBorder="1" applyAlignment="1">
      <alignment horizontal="center" vertical="center"/>
    </xf>
    <xf numFmtId="4" fontId="98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3" fontId="98" fillId="0" borderId="1" xfId="0" applyNumberFormat="1" applyFont="1" applyBorder="1" applyAlignment="1">
      <alignment horizontal="center" vertical="center"/>
    </xf>
    <xf numFmtId="0" fontId="98" fillId="0" borderId="1" xfId="0" applyFont="1" applyFill="1" applyBorder="1" applyAlignment="1">
      <alignment horizontal="center"/>
    </xf>
    <xf numFmtId="180" fontId="98" fillId="0" borderId="1" xfId="0" applyNumberFormat="1" applyFont="1" applyBorder="1"/>
    <xf numFmtId="0" fontId="98" fillId="0" borderId="1" xfId="0" applyFont="1" applyFill="1" applyBorder="1" applyAlignment="1">
      <alignment horizontal="center" vertical="center" wrapText="1"/>
    </xf>
    <xf numFmtId="14" fontId="98" fillId="0" borderId="1" xfId="0" applyNumberFormat="1" applyFont="1" applyBorder="1"/>
    <xf numFmtId="178" fontId="98" fillId="0" borderId="1" xfId="0" applyNumberFormat="1" applyFont="1" applyBorder="1"/>
    <xf numFmtId="0" fontId="37" fillId="0" borderId="0" xfId="11" applyFont="1" applyFill="1" applyAlignment="1">
      <alignment vertical="center"/>
    </xf>
    <xf numFmtId="0" fontId="37" fillId="0" borderId="0" xfId="11" applyFont="1" applyFill="1"/>
    <xf numFmtId="14" fontId="37" fillId="0" borderId="0" xfId="11" applyNumberFormat="1" applyFont="1" applyFill="1" applyBorder="1" applyAlignment="1">
      <alignment horizontal="center" vertical="center" wrapText="1"/>
    </xf>
    <xf numFmtId="173" fontId="37" fillId="0" borderId="0" xfId="11" applyNumberFormat="1" applyFont="1" applyFill="1" applyAlignment="1">
      <alignment horizontal="center"/>
    </xf>
    <xf numFmtId="173" fontId="86" fillId="0" borderId="1" xfId="11" applyNumberFormat="1" applyFont="1" applyFill="1" applyBorder="1"/>
    <xf numFmtId="0" fontId="39" fillId="2" borderId="1" xfId="20" applyFont="1" applyFill="1" applyBorder="1" applyAlignment="1">
      <alignment vertical="center"/>
    </xf>
    <xf numFmtId="164" fontId="86" fillId="0" borderId="1" xfId="21" applyNumberFormat="1" applyFont="1" applyBorder="1"/>
    <xf numFmtId="3" fontId="21" fillId="0" borderId="0" xfId="19" applyNumberFormat="1"/>
    <xf numFmtId="9" fontId="21" fillId="0" borderId="0" xfId="7" applyFont="1"/>
    <xf numFmtId="0" fontId="38" fillId="0" borderId="0" xfId="0" applyFont="1" applyAlignment="1">
      <alignment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27" xfId="0" applyFont="1" applyBorder="1" applyAlignment="1">
      <alignment vertical="center" wrapText="1"/>
    </xf>
    <xf numFmtId="0" fontId="83" fillId="0" borderId="27" xfId="0" applyFont="1" applyBorder="1" applyAlignment="1">
      <alignment horizontal="center" vertical="center" wrapText="1"/>
    </xf>
    <xf numFmtId="14" fontId="83" fillId="0" borderId="27" xfId="0" applyNumberFormat="1" applyFont="1" applyBorder="1" applyAlignment="1">
      <alignment horizontal="center" vertical="center" wrapText="1"/>
    </xf>
    <xf numFmtId="49" fontId="83" fillId="0" borderId="14" xfId="0" applyNumberFormat="1" applyFont="1" applyBorder="1" applyAlignment="1">
      <alignment horizontal="center" vertical="center" wrapText="1"/>
    </xf>
    <xf numFmtId="0" fontId="12" fillId="0" borderId="0" xfId="35" applyFill="1"/>
    <xf numFmtId="0" fontId="3" fillId="0" borderId="1" xfId="10" applyFont="1" applyFill="1" applyBorder="1"/>
    <xf numFmtId="0" fontId="48" fillId="0" borderId="1" xfId="10" applyFont="1" applyFill="1" applyBorder="1" applyAlignment="1">
      <alignment horizontal="left" vertical="center" wrapText="1"/>
    </xf>
    <xf numFmtId="0" fontId="48" fillId="0" borderId="1" xfId="10" applyFont="1" applyFill="1" applyBorder="1" applyAlignment="1">
      <alignment horizontal="center" vertical="center" wrapText="1"/>
    </xf>
    <xf numFmtId="0" fontId="42" fillId="0" borderId="17" xfId="10" applyFont="1" applyFill="1" applyBorder="1" applyAlignment="1">
      <alignment horizontal="center" vertical="center" wrapText="1"/>
    </xf>
    <xf numFmtId="0" fontId="42" fillId="0" borderId="1" xfId="10" applyFont="1" applyFill="1" applyBorder="1" applyAlignment="1">
      <alignment horizontal="center" vertical="center" wrapText="1"/>
    </xf>
    <xf numFmtId="4" fontId="48" fillId="0" borderId="1" xfId="10" applyNumberFormat="1" applyFont="1" applyFill="1" applyBorder="1" applyAlignment="1">
      <alignment horizontal="center" vertical="center" wrapText="1"/>
    </xf>
    <xf numFmtId="0" fontId="48" fillId="0" borderId="1" xfId="35" applyFont="1" applyFill="1" applyBorder="1" applyAlignment="1">
      <alignment horizontal="left" vertical="center" wrapText="1"/>
    </xf>
    <xf numFmtId="4" fontId="50" fillId="0" borderId="1" xfId="35" applyNumberFormat="1" applyFont="1" applyFill="1" applyBorder="1" applyAlignment="1">
      <alignment horizontal="center" vertical="center" wrapText="1"/>
    </xf>
    <xf numFmtId="9" fontId="42" fillId="0" borderId="17" xfId="10" applyNumberFormat="1" applyFont="1" applyFill="1" applyBorder="1" applyAlignment="1">
      <alignment horizontal="center" vertical="center" wrapText="1"/>
    </xf>
    <xf numFmtId="0" fontId="42" fillId="0" borderId="1" xfId="35" applyFont="1" applyFill="1" applyBorder="1" applyAlignment="1">
      <alignment horizontal="center" vertical="center" wrapText="1"/>
    </xf>
    <xf numFmtId="9" fontId="42" fillId="0" borderId="1" xfId="35" applyNumberFormat="1" applyFont="1" applyFill="1" applyBorder="1" applyAlignment="1">
      <alignment horizontal="center" vertical="center" wrapText="1"/>
    </xf>
    <xf numFmtId="9" fontId="42" fillId="0" borderId="1" xfId="10" applyNumberFormat="1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 wrapText="1"/>
    </xf>
    <xf numFmtId="1" fontId="3" fillId="0" borderId="0" xfId="10" applyNumberFormat="1" applyFont="1" applyFill="1"/>
    <xf numFmtId="1" fontId="1" fillId="0" borderId="1" xfId="10" applyNumberFormat="1" applyFont="1" applyFill="1" applyBorder="1" applyAlignment="1">
      <alignment horizontal="center" vertical="center" wrapText="1"/>
    </xf>
    <xf numFmtId="3" fontId="1" fillId="0" borderId="1" xfId="10" applyNumberFormat="1" applyFont="1" applyFill="1" applyBorder="1" applyAlignment="1">
      <alignment horizontal="center" vertical="center"/>
    </xf>
    <xf numFmtId="176" fontId="1" fillId="0" borderId="1" xfId="10" applyNumberFormat="1" applyFont="1" applyFill="1" applyBorder="1" applyAlignment="1">
      <alignment horizontal="center" vertical="center"/>
    </xf>
    <xf numFmtId="2" fontId="3" fillId="0" borderId="1" xfId="10" applyNumberFormat="1" applyFont="1" applyFill="1" applyBorder="1" applyAlignment="1">
      <alignment horizontal="center" vertical="center"/>
    </xf>
    <xf numFmtId="9" fontId="1" fillId="0" borderId="1" xfId="10" applyNumberFormat="1" applyFont="1" applyFill="1" applyBorder="1" applyAlignment="1">
      <alignment horizontal="left" vertical="center" wrapText="1"/>
    </xf>
    <xf numFmtId="4" fontId="1" fillId="0" borderId="1" xfId="10" applyNumberFormat="1" applyFont="1" applyFill="1" applyBorder="1" applyAlignment="1">
      <alignment horizontal="center" vertical="center"/>
    </xf>
    <xf numFmtId="9" fontId="1" fillId="0" borderId="1" xfId="10" applyNumberFormat="1" applyFont="1" applyFill="1" applyBorder="1" applyAlignment="1">
      <alignment horizontal="center" vertical="center"/>
    </xf>
    <xf numFmtId="0" fontId="37" fillId="0" borderId="1" xfId="10" applyFont="1" applyFill="1" applyBorder="1" applyAlignment="1">
      <alignment horizontal="center"/>
    </xf>
    <xf numFmtId="0" fontId="3" fillId="0" borderId="1" xfId="10" applyFont="1" applyFill="1" applyBorder="1" applyAlignment="1">
      <alignment horizontal="center" vertical="center"/>
    </xf>
    <xf numFmtId="2" fontId="1" fillId="0" borderId="1" xfId="10" applyNumberFormat="1" applyFont="1" applyFill="1" applyBorder="1" applyAlignment="1">
      <alignment horizontal="center" vertical="center"/>
    </xf>
    <xf numFmtId="4" fontId="56" fillId="0" borderId="1" xfId="10" applyNumberFormat="1" applyFont="1" applyFill="1" applyBorder="1" applyAlignment="1">
      <alignment horizontal="center" vertical="center" wrapText="1"/>
    </xf>
    <xf numFmtId="2" fontId="1" fillId="0" borderId="1" xfId="10" applyNumberFormat="1" applyFont="1" applyFill="1" applyBorder="1" applyAlignment="1">
      <alignment horizontal="left" vertical="center"/>
    </xf>
    <xf numFmtId="10" fontId="1" fillId="0" borderId="1" xfId="10" applyNumberFormat="1" applyFont="1" applyFill="1" applyBorder="1" applyAlignment="1">
      <alignment horizontal="center" vertical="center"/>
    </xf>
    <xf numFmtId="2" fontId="1" fillId="0" borderId="1" xfId="10" applyNumberFormat="1" applyFont="1" applyFill="1" applyBorder="1" applyAlignment="1">
      <alignment horizontal="center"/>
    </xf>
    <xf numFmtId="168" fontId="12" fillId="0" borderId="0" xfId="35" applyNumberFormat="1" applyFill="1"/>
    <xf numFmtId="0" fontId="1" fillId="0" borderId="1" xfId="35" applyFont="1" applyFill="1" applyBorder="1" applyAlignment="1">
      <alignment horizontal="left" vertical="center" wrapText="1"/>
    </xf>
    <xf numFmtId="2" fontId="1" fillId="0" borderId="1" xfId="10" applyNumberFormat="1" applyFont="1" applyFill="1" applyBorder="1" applyAlignment="1">
      <alignment horizontal="left" vertical="center" wrapText="1"/>
    </xf>
    <xf numFmtId="0" fontId="2" fillId="0" borderId="1" xfId="10" applyFont="1" applyFill="1" applyBorder="1" applyAlignment="1">
      <alignment horizontal="center" vertical="center"/>
    </xf>
    <xf numFmtId="0" fontId="1" fillId="0" borderId="1" xfId="10" applyFont="1" applyFill="1" applyBorder="1"/>
    <xf numFmtId="166" fontId="56" fillId="0" borderId="1" xfId="36" applyFont="1" applyFill="1" applyBorder="1" applyAlignment="1"/>
    <xf numFmtId="4" fontId="56" fillId="0" borderId="1" xfId="10" applyNumberFormat="1" applyFont="1" applyFill="1" applyBorder="1" applyAlignment="1">
      <alignment horizontal="right"/>
    </xf>
    <xf numFmtId="0" fontId="3" fillId="0" borderId="1" xfId="10" applyFont="1" applyFill="1" applyBorder="1" applyAlignment="1">
      <alignment vertical="center"/>
    </xf>
    <xf numFmtId="177" fontId="56" fillId="0" borderId="1" xfId="10" applyNumberFormat="1" applyFont="1" applyFill="1" applyBorder="1" applyAlignment="1">
      <alignment vertical="center"/>
    </xf>
    <xf numFmtId="4" fontId="56" fillId="0" borderId="1" xfId="10" applyNumberFormat="1" applyFont="1" applyFill="1" applyBorder="1" applyAlignment="1">
      <alignment horizontal="right" vertical="center"/>
    </xf>
    <xf numFmtId="0" fontId="56" fillId="0" borderId="3" xfId="10" applyFont="1" applyFill="1" applyBorder="1"/>
    <xf numFmtId="0" fontId="1" fillId="0" borderId="19" xfId="10" applyFont="1" applyFill="1" applyBorder="1"/>
    <xf numFmtId="0" fontId="1" fillId="0" borderId="19" xfId="10" applyFont="1" applyFill="1" applyBorder="1" applyAlignment="1">
      <alignment horizontal="center" vertical="center"/>
    </xf>
    <xf numFmtId="0" fontId="56" fillId="0" borderId="19" xfId="10" applyFont="1" applyFill="1" applyBorder="1"/>
    <xf numFmtId="0" fontId="1" fillId="0" borderId="19" xfId="10" applyFont="1" applyFill="1" applyBorder="1" applyAlignment="1">
      <alignment horizontal="right"/>
    </xf>
    <xf numFmtId="4" fontId="48" fillId="0" borderId="1" xfId="10" applyNumberFormat="1" applyFont="1" applyFill="1" applyBorder="1" applyAlignment="1">
      <alignment horizontal="right"/>
    </xf>
    <xf numFmtId="0" fontId="1" fillId="0" borderId="0" xfId="10" applyFont="1" applyFill="1" applyAlignment="1">
      <alignment vertical="center"/>
    </xf>
    <xf numFmtId="0" fontId="1" fillId="0" borderId="0" xfId="10" applyFont="1" applyFill="1" applyBorder="1" applyAlignment="1">
      <alignment vertical="center"/>
    </xf>
    <xf numFmtId="9" fontId="56" fillId="0" borderId="0" xfId="10" applyNumberFormat="1" applyFont="1" applyFill="1" applyBorder="1" applyAlignment="1">
      <alignment vertical="center"/>
    </xf>
    <xf numFmtId="9" fontId="56" fillId="0" borderId="0" xfId="10" applyNumberFormat="1" applyFont="1" applyFill="1" applyBorder="1" applyAlignment="1">
      <alignment horizontal="center" vertical="center"/>
    </xf>
    <xf numFmtId="10" fontId="56" fillId="0" borderId="0" xfId="12" applyNumberFormat="1" applyFont="1" applyFill="1" applyBorder="1" applyAlignment="1">
      <alignment horizontal="center" vertical="center"/>
    </xf>
    <xf numFmtId="183" fontId="1" fillId="0" borderId="0" xfId="10" applyNumberFormat="1" applyFont="1" applyFill="1" applyBorder="1" applyAlignment="1">
      <alignment horizontal="right" vertical="center"/>
    </xf>
    <xf numFmtId="4" fontId="12" fillId="0" borderId="0" xfId="35" applyNumberFormat="1" applyFill="1"/>
    <xf numFmtId="0" fontId="12" fillId="4" borderId="0" xfId="35" applyFill="1"/>
    <xf numFmtId="173" fontId="1" fillId="0" borderId="1" xfId="10" applyNumberFormat="1" applyFont="1" applyFill="1" applyBorder="1" applyAlignment="1">
      <alignment horizontal="center" vertical="center" wrapText="1"/>
    </xf>
    <xf numFmtId="43" fontId="42" fillId="0" borderId="17" xfId="6" applyNumberFormat="1" applyFont="1" applyFill="1" applyBorder="1" applyAlignment="1">
      <alignment horizontal="center" vertical="center" wrapText="1"/>
    </xf>
    <xf numFmtId="0" fontId="12" fillId="0" borderId="0" xfId="35" applyFill="1" applyAlignment="1">
      <alignment vertical="center"/>
    </xf>
    <xf numFmtId="0" fontId="50" fillId="0" borderId="3" xfId="10" applyFont="1" applyFill="1" applyBorder="1" applyAlignment="1">
      <alignment horizontal="left" vertical="top"/>
    </xf>
    <xf numFmtId="0" fontId="42" fillId="0" borderId="19" xfId="10" applyFont="1" applyFill="1" applyBorder="1" applyAlignment="1">
      <alignment horizontal="left"/>
    </xf>
    <xf numFmtId="0" fontId="42" fillId="0" borderId="19" xfId="10" applyFont="1" applyFill="1" applyBorder="1" applyAlignment="1"/>
    <xf numFmtId="0" fontId="42" fillId="0" borderId="19" xfId="10" applyFont="1" applyFill="1" applyBorder="1" applyAlignment="1">
      <alignment horizontal="center" vertical="center"/>
    </xf>
    <xf numFmtId="0" fontId="3" fillId="0" borderId="20" xfId="10" applyFont="1" applyFill="1" applyBorder="1" applyAlignment="1"/>
    <xf numFmtId="0" fontId="44" fillId="0" borderId="1" xfId="10" applyFont="1" applyFill="1" applyBorder="1" applyAlignment="1">
      <alignment horizontal="center" vertical="center" wrapText="1"/>
    </xf>
    <xf numFmtId="0" fontId="56" fillId="0" borderId="1" xfId="10" applyFont="1" applyFill="1" applyBorder="1" applyAlignment="1">
      <alignment horizontal="center" vertical="center"/>
    </xf>
    <xf numFmtId="0" fontId="1" fillId="0" borderId="1" xfId="10" applyFont="1" applyFill="1" applyBorder="1" applyAlignment="1">
      <alignment horizontal="center" vertical="center"/>
    </xf>
    <xf numFmtId="0" fontId="42" fillId="0" borderId="1" xfId="10" applyFont="1" applyFill="1" applyBorder="1" applyAlignment="1">
      <alignment horizontal="left" vertical="center" wrapText="1"/>
    </xf>
    <xf numFmtId="0" fontId="1" fillId="0" borderId="1" xfId="1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0" borderId="1" xfId="19" applyFont="1" applyBorder="1" applyAlignment="1">
      <alignment horizontal="right"/>
    </xf>
    <xf numFmtId="0" fontId="86" fillId="0" borderId="0" xfId="19" applyFont="1"/>
    <xf numFmtId="0" fontId="86" fillId="0" borderId="0" xfId="19" applyFont="1" applyAlignment="1">
      <alignment horizontal="center"/>
    </xf>
    <xf numFmtId="0" fontId="0" fillId="0" borderId="0" xfId="0" applyFill="1"/>
    <xf numFmtId="0" fontId="36" fillId="0" borderId="0" xfId="35" applyFont="1" applyFill="1"/>
    <xf numFmtId="0" fontId="86" fillId="0" borderId="0" xfId="35" applyFont="1" applyFill="1"/>
    <xf numFmtId="0" fontId="1" fillId="0" borderId="0" xfId="10" applyFont="1" applyFill="1" applyBorder="1" applyAlignment="1">
      <alignment horizontal="left" vertical="center" wrapText="1"/>
    </xf>
    <xf numFmtId="0" fontId="3" fillId="0" borderId="0" xfId="10" applyFont="1" applyFill="1" applyBorder="1" applyAlignment="1">
      <alignment horizontal="center" vertical="center"/>
    </xf>
    <xf numFmtId="0" fontId="4" fillId="0" borderId="0" xfId="10" applyFont="1" applyFill="1" applyBorder="1"/>
    <xf numFmtId="0" fontId="2" fillId="0" borderId="0" xfId="10" applyFont="1" applyFill="1" applyBorder="1"/>
    <xf numFmtId="0" fontId="2" fillId="0" borderId="0" xfId="10" applyFont="1" applyFill="1" applyBorder="1" applyAlignment="1">
      <alignment horizontal="center" vertical="center"/>
    </xf>
    <xf numFmtId="0" fontId="2" fillId="0" borderId="0" xfId="10" applyFont="1" applyFill="1" applyBorder="1" applyAlignment="1">
      <alignment horizontal="right"/>
    </xf>
    <xf numFmtId="4" fontId="48" fillId="0" borderId="0" xfId="10" applyNumberFormat="1" applyFont="1" applyFill="1" applyBorder="1" applyAlignment="1">
      <alignment horizontal="right"/>
    </xf>
    <xf numFmtId="0" fontId="32" fillId="2" borderId="14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5" xfId="11" applyFont="1" applyBorder="1" applyAlignment="1">
      <alignment horizontal="center" vertical="center" wrapText="1"/>
    </xf>
    <xf numFmtId="0" fontId="4" fillId="0" borderId="16" xfId="11" applyFont="1" applyBorder="1" applyAlignment="1">
      <alignment horizontal="center" vertical="center" wrapText="1"/>
    </xf>
    <xf numFmtId="0" fontId="4" fillId="0" borderId="17" xfId="11" applyFont="1" applyBorder="1" applyAlignment="1">
      <alignment horizontal="center" vertical="center" wrapText="1"/>
    </xf>
    <xf numFmtId="0" fontId="2" fillId="3" borderId="5" xfId="11" applyFont="1" applyFill="1" applyBorder="1" applyAlignment="1">
      <alignment horizontal="center" vertical="center" wrapText="1"/>
    </xf>
    <xf numFmtId="0" fontId="2" fillId="3" borderId="16" xfId="11" applyFont="1" applyFill="1" applyBorder="1" applyAlignment="1">
      <alignment horizontal="center" vertical="center" wrapText="1"/>
    </xf>
    <xf numFmtId="0" fontId="2" fillId="3" borderId="17" xfId="11" applyFont="1" applyFill="1" applyBorder="1" applyAlignment="1">
      <alignment horizontal="center" vertical="center" wrapText="1"/>
    </xf>
    <xf numFmtId="0" fontId="2" fillId="0" borderId="5" xfId="11" applyFont="1" applyBorder="1" applyAlignment="1">
      <alignment horizontal="center" vertical="center" wrapText="1"/>
    </xf>
    <xf numFmtId="0" fontId="2" fillId="0" borderId="16" xfId="11" applyFont="1" applyBorder="1" applyAlignment="1">
      <alignment horizontal="center" vertical="center" wrapText="1"/>
    </xf>
    <xf numFmtId="0" fontId="2" fillId="0" borderId="17" xfId="11" applyFont="1" applyBorder="1" applyAlignment="1">
      <alignment horizontal="center" vertical="center" wrapText="1"/>
    </xf>
    <xf numFmtId="0" fontId="2" fillId="0" borderId="5" xfId="11" applyFont="1" applyBorder="1" applyAlignment="1">
      <alignment horizontal="center" vertical="center"/>
    </xf>
    <xf numFmtId="0" fontId="2" fillId="0" borderId="16" xfId="11" applyFont="1" applyBorder="1" applyAlignment="1">
      <alignment horizontal="center" vertical="center"/>
    </xf>
    <xf numFmtId="0" fontId="2" fillId="0" borderId="17" xfId="11" applyFont="1" applyBorder="1" applyAlignment="1">
      <alignment horizontal="center" vertical="center"/>
    </xf>
    <xf numFmtId="0" fontId="23" fillId="0" borderId="5" xfId="11" applyFont="1" applyFill="1" applyBorder="1" applyAlignment="1">
      <alignment horizontal="center" vertical="center" wrapText="1"/>
    </xf>
    <xf numFmtId="0" fontId="23" fillId="0" borderId="16" xfId="11" applyFont="1" applyFill="1" applyBorder="1" applyAlignment="1">
      <alignment horizontal="center" vertical="center" wrapText="1"/>
    </xf>
    <xf numFmtId="0" fontId="23" fillId="0" borderId="17" xfId="11" applyFont="1" applyFill="1" applyBorder="1" applyAlignment="1">
      <alignment horizontal="center" vertical="center" wrapText="1"/>
    </xf>
    <xf numFmtId="0" fontId="2" fillId="0" borderId="5" xfId="11" applyFont="1" applyFill="1" applyBorder="1" applyAlignment="1">
      <alignment horizontal="center" vertical="center" wrapText="1"/>
    </xf>
    <xf numFmtId="0" fontId="2" fillId="0" borderId="16" xfId="11" applyFont="1" applyFill="1" applyBorder="1" applyAlignment="1">
      <alignment horizontal="center" vertical="center" wrapText="1"/>
    </xf>
    <xf numFmtId="0" fontId="2" fillId="0" borderId="17" xfId="11" applyFont="1" applyFill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center" vertical="center" wrapText="1"/>
    </xf>
    <xf numFmtId="49" fontId="2" fillId="0" borderId="16" xfId="11" applyNumberFormat="1" applyFont="1" applyBorder="1" applyAlignment="1">
      <alignment horizontal="center" vertical="center" wrapText="1"/>
    </xf>
    <xf numFmtId="49" fontId="2" fillId="0" borderId="17" xfId="11" applyNumberFormat="1" applyFont="1" applyBorder="1" applyAlignment="1">
      <alignment horizontal="center" vertical="center" wrapText="1"/>
    </xf>
    <xf numFmtId="0" fontId="13" fillId="0" borderId="0" xfId="11" applyFont="1" applyAlignment="1">
      <alignment horizontal="center"/>
    </xf>
    <xf numFmtId="0" fontId="21" fillId="0" borderId="3" xfId="11" applyBorder="1" applyAlignment="1">
      <alignment horizontal="right"/>
    </xf>
    <xf numFmtId="0" fontId="21" fillId="0" borderId="19" xfId="11" applyBorder="1" applyAlignment="1">
      <alignment horizontal="right"/>
    </xf>
    <xf numFmtId="0" fontId="21" fillId="0" borderId="20" xfId="11" applyBorder="1" applyAlignment="1">
      <alignment horizontal="right"/>
    </xf>
    <xf numFmtId="0" fontId="13" fillId="0" borderId="3" xfId="11" applyFont="1" applyBorder="1" applyAlignment="1">
      <alignment horizontal="right"/>
    </xf>
    <xf numFmtId="0" fontId="13" fillId="0" borderId="19" xfId="11" applyFont="1" applyBorder="1" applyAlignment="1">
      <alignment horizontal="right"/>
    </xf>
    <xf numFmtId="0" fontId="13" fillId="0" borderId="20" xfId="11" applyFont="1" applyBorder="1" applyAlignment="1">
      <alignment horizontal="right"/>
    </xf>
    <xf numFmtId="0" fontId="40" fillId="0" borderId="0" xfId="0" applyFont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 wrapText="1"/>
    </xf>
    <xf numFmtId="0" fontId="100" fillId="0" borderId="24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38" fillId="0" borderId="0" xfId="11" applyFont="1" applyBorder="1" applyAlignment="1">
      <alignment horizontal="left" wrapText="1"/>
    </xf>
    <xf numFmtId="0" fontId="39" fillId="0" borderId="0" xfId="11" applyFont="1" applyAlignment="1">
      <alignment horizontal="left" vertical="top" wrapText="1"/>
    </xf>
    <xf numFmtId="49" fontId="38" fillId="0" borderId="34" xfId="11" applyNumberFormat="1" applyFont="1" applyFill="1" applyBorder="1" applyAlignment="1">
      <alignment horizontal="justify" vertical="center" wrapText="1"/>
    </xf>
    <xf numFmtId="49" fontId="38" fillId="0" borderId="0" xfId="11" applyNumberFormat="1" applyFont="1" applyFill="1" applyBorder="1" applyAlignment="1">
      <alignment horizontal="justify" vertical="center" wrapText="1"/>
    </xf>
    <xf numFmtId="0" fontId="38" fillId="0" borderId="0" xfId="11" applyFont="1" applyBorder="1" applyAlignment="1">
      <alignment vertical="center" wrapText="1"/>
    </xf>
    <xf numFmtId="0" fontId="39" fillId="0" borderId="0" xfId="11" applyFont="1" applyFill="1" applyBorder="1" applyAlignment="1">
      <alignment horizontal="left" vertical="top" wrapText="1"/>
    </xf>
    <xf numFmtId="0" fontId="39" fillId="0" borderId="0" xfId="11" applyFont="1" applyAlignment="1">
      <alignment vertical="center" wrapText="1"/>
    </xf>
    <xf numFmtId="0" fontId="38" fillId="0" borderId="0" xfId="11" applyFont="1" applyAlignment="1">
      <alignment vertical="center" wrapText="1"/>
    </xf>
    <xf numFmtId="0" fontId="37" fillId="0" borderId="0" xfId="11" applyFont="1" applyAlignment="1">
      <alignment horizontal="center" vertical="top" wrapText="1"/>
    </xf>
    <xf numFmtId="0" fontId="40" fillId="0" borderId="0" xfId="11" applyFont="1" applyAlignment="1">
      <alignment horizontal="center"/>
    </xf>
    <xf numFmtId="0" fontId="40" fillId="0" borderId="0" xfId="11" quotePrefix="1" applyFont="1" applyAlignment="1">
      <alignment horizontal="center" vertical="center" wrapText="1"/>
    </xf>
    <xf numFmtId="0" fontId="40" fillId="0" borderId="0" xfId="11" applyFont="1" applyAlignment="1">
      <alignment horizontal="center" vertical="center" wrapText="1"/>
    </xf>
    <xf numFmtId="0" fontId="39" fillId="0" borderId="0" xfId="11" applyFont="1" applyBorder="1" applyAlignment="1">
      <alignment horizontal="left" vertical="center" wrapText="1"/>
    </xf>
    <xf numFmtId="0" fontId="40" fillId="0" borderId="0" xfId="11" applyFont="1" applyBorder="1" applyAlignment="1">
      <alignment horizontal="center" vertical="center" wrapText="1"/>
    </xf>
    <xf numFmtId="0" fontId="39" fillId="0" borderId="0" xfId="11" applyFont="1" applyAlignment="1">
      <alignment horizontal="left" vertical="center" wrapText="1"/>
    </xf>
    <xf numFmtId="0" fontId="38" fillId="0" borderId="0" xfId="11" applyFont="1" applyBorder="1" applyAlignment="1">
      <alignment horizontal="left" vertical="top" wrapText="1"/>
    </xf>
    <xf numFmtId="0" fontId="39" fillId="0" borderId="0" xfId="11" applyFont="1" applyFill="1" applyBorder="1" applyAlignment="1">
      <alignment horizontal="left" vertical="center" wrapText="1"/>
    </xf>
    <xf numFmtId="49" fontId="41" fillId="0" borderId="0" xfId="18" applyNumberFormat="1" applyFont="1" applyAlignment="1">
      <alignment horizontal="left" vertical="center" wrapText="1"/>
    </xf>
    <xf numFmtId="0" fontId="87" fillId="0" borderId="2" xfId="18" applyFont="1" applyBorder="1" applyAlignment="1">
      <alignment horizontal="center"/>
    </xf>
    <xf numFmtId="0" fontId="37" fillId="0" borderId="0" xfId="18" applyFont="1" applyAlignment="1">
      <alignment horizontal="center"/>
    </xf>
    <xf numFmtId="0" fontId="37" fillId="0" borderId="0" xfId="18" applyFont="1" applyAlignment="1">
      <alignment horizontal="left" vertical="top" wrapText="1"/>
    </xf>
    <xf numFmtId="0" fontId="37" fillId="0" borderId="0" xfId="18" applyFont="1" applyAlignment="1">
      <alignment horizontal="left" vertical="center" wrapText="1"/>
    </xf>
    <xf numFmtId="0" fontId="85" fillId="0" borderId="0" xfId="18" applyFont="1" applyFill="1" applyAlignment="1">
      <alignment horizontal="left" vertical="center" wrapText="1"/>
    </xf>
    <xf numFmtId="49" fontId="39" fillId="0" borderId="0" xfId="18" applyNumberFormat="1" applyFont="1" applyAlignment="1">
      <alignment horizontal="left" wrapText="1"/>
    </xf>
    <xf numFmtId="0" fontId="40" fillId="0" borderId="0" xfId="11" applyFont="1" applyAlignment="1">
      <alignment horizontal="center" vertical="center"/>
    </xf>
    <xf numFmtId="0" fontId="38" fillId="10" borderId="1" xfId="11" applyFont="1" applyFill="1" applyBorder="1" applyAlignment="1">
      <alignment horizontal="center" vertical="center" wrapText="1"/>
    </xf>
    <xf numFmtId="0" fontId="38" fillId="10" borderId="5" xfId="11" applyFont="1" applyFill="1" applyBorder="1" applyAlignment="1">
      <alignment horizontal="center" vertical="center" wrapText="1"/>
    </xf>
    <xf numFmtId="0" fontId="38" fillId="10" borderId="16" xfId="11" applyFont="1" applyFill="1" applyBorder="1" applyAlignment="1">
      <alignment horizontal="center" vertical="center" wrapText="1"/>
    </xf>
    <xf numFmtId="0" fontId="39" fillId="0" borderId="3" xfId="11" applyFont="1" applyFill="1" applyBorder="1" applyAlignment="1">
      <alignment horizontal="center" vertical="center"/>
    </xf>
    <xf numFmtId="0" fontId="39" fillId="0" borderId="19" xfId="11" applyFont="1" applyFill="1" applyBorder="1" applyAlignment="1">
      <alignment horizontal="center" vertical="center"/>
    </xf>
    <xf numFmtId="0" fontId="39" fillId="0" borderId="20" xfId="11" applyFont="1" applyFill="1" applyBorder="1" applyAlignment="1">
      <alignment horizontal="center" vertical="center"/>
    </xf>
    <xf numFmtId="0" fontId="39" fillId="0" borderId="3" xfId="11" applyFont="1" applyFill="1" applyBorder="1" applyAlignment="1">
      <alignment horizontal="left" vertical="center" wrapText="1"/>
    </xf>
    <xf numFmtId="0" fontId="39" fillId="0" borderId="20" xfId="11" applyFont="1" applyFill="1" applyBorder="1" applyAlignment="1">
      <alignment horizontal="left" vertical="center" wrapText="1"/>
    </xf>
    <xf numFmtId="0" fontId="39" fillId="0" borderId="0" xfId="20" applyFont="1" applyAlignment="1">
      <alignment horizontal="left" wrapText="1"/>
    </xf>
    <xf numFmtId="0" fontId="39" fillId="0" borderId="1" xfId="11" applyFont="1" applyFill="1" applyBorder="1" applyAlignment="1">
      <alignment horizontal="left" vertical="center"/>
    </xf>
    <xf numFmtId="0" fontId="87" fillId="0" borderId="0" xfId="11" applyFont="1" applyFill="1" applyAlignment="1">
      <alignment horizontal="left" vertical="center" wrapText="1"/>
    </xf>
    <xf numFmtId="0" fontId="86" fillId="0" borderId="1" xfId="11" applyFont="1" applyFill="1" applyBorder="1" applyAlignment="1">
      <alignment horizontal="center"/>
    </xf>
    <xf numFmtId="0" fontId="39" fillId="0" borderId="3" xfId="11" applyFont="1" applyFill="1" applyBorder="1" applyAlignment="1">
      <alignment horizontal="center"/>
    </xf>
    <xf numFmtId="0" fontId="39" fillId="0" borderId="19" xfId="11" applyFont="1" applyFill="1" applyBorder="1" applyAlignment="1">
      <alignment horizontal="center"/>
    </xf>
    <xf numFmtId="0" fontId="39" fillId="0" borderId="20" xfId="11" applyFont="1" applyFill="1" applyBorder="1" applyAlignment="1">
      <alignment horizontal="center"/>
    </xf>
    <xf numFmtId="0" fontId="39" fillId="0" borderId="2" xfId="11" applyFont="1" applyFill="1" applyBorder="1" applyAlignment="1">
      <alignment horizontal="left" vertical="top"/>
    </xf>
    <xf numFmtId="0" fontId="39" fillId="0" borderId="3" xfId="20" applyFont="1" applyBorder="1" applyAlignment="1">
      <alignment horizontal="left" wrapText="1"/>
    </xf>
    <xf numFmtId="0" fontId="39" fillId="0" borderId="19" xfId="20" applyFont="1" applyBorder="1" applyAlignment="1">
      <alignment horizontal="left" wrapText="1"/>
    </xf>
    <xf numFmtId="0" fontId="39" fillId="0" borderId="20" xfId="20" applyFont="1" applyBorder="1" applyAlignment="1">
      <alignment horizontal="left" wrapText="1"/>
    </xf>
    <xf numFmtId="0" fontId="39" fillId="2" borderId="1" xfId="20" applyFont="1" applyFill="1" applyBorder="1" applyAlignment="1">
      <alignment horizontal="left" vertical="center"/>
    </xf>
    <xf numFmtId="0" fontId="39" fillId="0" borderId="1" xfId="20" applyFont="1" applyBorder="1" applyAlignment="1">
      <alignment horizontal="left" wrapText="1"/>
    </xf>
    <xf numFmtId="0" fontId="37" fillId="0" borderId="0" xfId="11" applyFont="1" applyAlignment="1">
      <alignment horizontal="center" vertical="center" wrapText="1"/>
    </xf>
    <xf numFmtId="0" fontId="37" fillId="0" borderId="0" xfId="11" quotePrefix="1" applyFont="1" applyAlignment="1">
      <alignment horizontal="left" vertical="center" wrapText="1"/>
    </xf>
    <xf numFmtId="0" fontId="37" fillId="0" borderId="0" xfId="11" applyFont="1" applyAlignment="1">
      <alignment horizontal="left" vertical="center" wrapText="1"/>
    </xf>
    <xf numFmtId="0" fontId="39" fillId="0" borderId="5" xfId="11" applyFont="1" applyBorder="1" applyAlignment="1">
      <alignment horizontal="center" vertical="center"/>
    </xf>
    <xf numFmtId="0" fontId="39" fillId="0" borderId="17" xfId="11" applyFont="1" applyBorder="1" applyAlignment="1">
      <alignment horizontal="center" vertical="center"/>
    </xf>
    <xf numFmtId="0" fontId="39" fillId="0" borderId="5" xfId="11" applyFont="1" applyBorder="1" applyAlignment="1">
      <alignment horizontal="center" vertical="center" wrapText="1"/>
    </xf>
    <xf numFmtId="0" fontId="39" fillId="0" borderId="17" xfId="11" applyFont="1" applyBorder="1" applyAlignment="1">
      <alignment horizontal="center" vertical="center" wrapText="1"/>
    </xf>
    <xf numFmtId="0" fontId="21" fillId="0" borderId="1" xfId="19" applyBorder="1" applyAlignment="1">
      <alignment horizontal="left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94" fillId="13" borderId="1" xfId="0" applyNumberFormat="1" applyFont="1" applyFill="1" applyBorder="1" applyAlignment="1">
      <alignment horizontal="right" vertical="center"/>
    </xf>
    <xf numFmtId="49" fontId="95" fillId="14" borderId="1" xfId="0" applyNumberFormat="1" applyFont="1" applyFill="1" applyBorder="1" applyAlignment="1">
      <alignment horizontal="right" vertical="center"/>
    </xf>
    <xf numFmtId="0" fontId="21" fillId="0" borderId="1" xfId="19" applyBorder="1" applyAlignment="1">
      <alignment horizontal="left" vertical="center" wrapText="1"/>
    </xf>
    <xf numFmtId="0" fontId="21" fillId="0" borderId="6" xfId="19" applyBorder="1" applyAlignment="1">
      <alignment horizontal="left" vertical="center" wrapText="1"/>
    </xf>
    <xf numFmtId="0" fontId="21" fillId="0" borderId="4" xfId="19" applyBorder="1" applyAlignment="1">
      <alignment horizontal="left" vertical="center" wrapText="1"/>
    </xf>
    <xf numFmtId="0" fontId="21" fillId="0" borderId="18" xfId="19" applyBorder="1" applyAlignment="1">
      <alignment horizontal="left" vertical="center" wrapText="1"/>
    </xf>
    <xf numFmtId="0" fontId="21" fillId="0" borderId="34" xfId="19" applyBorder="1" applyAlignment="1">
      <alignment horizontal="left" vertical="center" wrapText="1"/>
    </xf>
    <xf numFmtId="0" fontId="21" fillId="0" borderId="0" xfId="19" applyBorder="1" applyAlignment="1">
      <alignment horizontal="left" vertical="center" wrapText="1"/>
    </xf>
    <xf numFmtId="0" fontId="21" fillId="0" borderId="61" xfId="19" applyBorder="1" applyAlignment="1">
      <alignment horizontal="left" vertical="center" wrapText="1"/>
    </xf>
    <xf numFmtId="0" fontId="21" fillId="0" borderId="54" xfId="19" applyBorder="1" applyAlignment="1">
      <alignment horizontal="left" vertical="center" wrapText="1"/>
    </xf>
    <xf numFmtId="0" fontId="21" fillId="0" borderId="2" xfId="19" applyBorder="1" applyAlignment="1">
      <alignment horizontal="left" vertical="center" wrapText="1"/>
    </xf>
    <xf numFmtId="0" fontId="21" fillId="0" borderId="55" xfId="19" applyBorder="1" applyAlignment="1">
      <alignment horizontal="left" vertical="center" wrapText="1"/>
    </xf>
    <xf numFmtId="0" fontId="13" fillId="0" borderId="0" xfId="19" applyFont="1" applyAlignment="1">
      <alignment horizontal="center" wrapText="1"/>
    </xf>
    <xf numFmtId="0" fontId="13" fillId="0" borderId="0" xfId="19" applyFont="1" applyAlignment="1">
      <alignment horizontal="center"/>
    </xf>
    <xf numFmtId="0" fontId="86" fillId="0" borderId="1" xfId="19" applyFont="1" applyBorder="1" applyAlignment="1">
      <alignment horizontal="center" vertical="center"/>
    </xf>
    <xf numFmtId="0" fontId="86" fillId="0" borderId="5" xfId="19" applyFont="1" applyBorder="1" applyAlignment="1">
      <alignment horizontal="center" vertical="center" wrapText="1"/>
    </xf>
    <xf numFmtId="0" fontId="86" fillId="0" borderId="17" xfId="19" applyFont="1" applyBorder="1" applyAlignment="1">
      <alignment horizontal="center" vertical="center" wrapText="1"/>
    </xf>
    <xf numFmtId="0" fontId="86" fillId="0" borderId="1" xfId="19" applyFont="1" applyBorder="1" applyAlignment="1">
      <alignment horizontal="center" vertical="center" wrapText="1"/>
    </xf>
    <xf numFmtId="0" fontId="21" fillId="0" borderId="3" xfId="19" applyBorder="1" applyAlignment="1">
      <alignment horizontal="center" vertical="center"/>
    </xf>
    <xf numFmtId="0" fontId="21" fillId="0" borderId="19" xfId="19" applyBorder="1" applyAlignment="1">
      <alignment horizontal="center" vertical="center"/>
    </xf>
    <xf numFmtId="0" fontId="21" fillId="0" borderId="20" xfId="19" applyBorder="1" applyAlignment="1">
      <alignment horizontal="center" vertical="center"/>
    </xf>
    <xf numFmtId="0" fontId="21" fillId="0" borderId="5" xfId="19" applyBorder="1" applyAlignment="1">
      <alignment horizontal="center" vertical="center" wrapText="1"/>
    </xf>
    <xf numFmtId="0" fontId="21" fillId="0" borderId="17" xfId="19" applyBorder="1" applyAlignment="1">
      <alignment horizontal="center" vertical="center" wrapText="1"/>
    </xf>
    <xf numFmtId="180" fontId="21" fillId="0" borderId="5" xfId="19" applyNumberFormat="1" applyBorder="1" applyAlignment="1">
      <alignment vertical="center" wrapText="1"/>
    </xf>
    <xf numFmtId="180" fontId="21" fillId="0" borderId="17" xfId="19" applyNumberFormat="1" applyBorder="1" applyAlignment="1">
      <alignment vertical="center" wrapText="1"/>
    </xf>
    <xf numFmtId="4" fontId="21" fillId="0" borderId="5" xfId="19" applyNumberFormat="1" applyBorder="1" applyAlignment="1">
      <alignment horizontal="center" vertical="center" wrapText="1"/>
    </xf>
    <xf numFmtId="4" fontId="21" fillId="0" borderId="17" xfId="19" applyNumberFormat="1" applyBorder="1" applyAlignment="1">
      <alignment horizontal="center" vertical="center" wrapText="1"/>
    </xf>
    <xf numFmtId="0" fontId="78" fillId="0" borderId="0" xfId="11" applyFont="1" applyAlignment="1">
      <alignment horizontal="center" vertical="center" wrapText="1"/>
    </xf>
    <xf numFmtId="0" fontId="79" fillId="0" borderId="0" xfId="11" applyFont="1" applyAlignment="1">
      <alignment horizontal="center" vertical="center" wrapText="1"/>
    </xf>
    <xf numFmtId="49" fontId="34" fillId="2" borderId="10" xfId="0" applyNumberFormat="1" applyFont="1" applyFill="1" applyBorder="1" applyAlignment="1">
      <alignment horizontal="left" vertical="center" wrapText="1" indent="1"/>
    </xf>
    <xf numFmtId="49" fontId="34" fillId="2" borderId="12" xfId="0" applyNumberFormat="1" applyFont="1" applyFill="1" applyBorder="1" applyAlignment="1">
      <alignment horizontal="left" vertical="center" wrapText="1" indent="1"/>
    </xf>
    <xf numFmtId="49" fontId="34" fillId="2" borderId="14" xfId="0" applyNumberFormat="1" applyFont="1" applyFill="1" applyBorder="1" applyAlignment="1">
      <alignment horizontal="left" vertical="center" wrapText="1" indent="1"/>
    </xf>
    <xf numFmtId="0" fontId="34" fillId="2" borderId="10" xfId="0" applyFont="1" applyFill="1" applyBorder="1" applyAlignment="1">
      <alignment vertical="center" wrapText="1"/>
    </xf>
    <xf numFmtId="0" fontId="34" fillId="2" borderId="12" xfId="0" applyFont="1" applyFill="1" applyBorder="1" applyAlignment="1">
      <alignment vertical="center" wrapText="1"/>
    </xf>
    <xf numFmtId="0" fontId="34" fillId="2" borderId="14" xfId="0" applyFont="1" applyFill="1" applyBorder="1" applyAlignment="1">
      <alignment vertical="center" wrapText="1"/>
    </xf>
    <xf numFmtId="49" fontId="32" fillId="2" borderId="10" xfId="0" applyNumberFormat="1" applyFont="1" applyFill="1" applyBorder="1" applyAlignment="1">
      <alignment horizontal="left" vertical="center" wrapText="1" indent="1"/>
    </xf>
    <xf numFmtId="49" fontId="32" fillId="2" borderId="12" xfId="0" applyNumberFormat="1" applyFont="1" applyFill="1" applyBorder="1" applyAlignment="1">
      <alignment horizontal="left" vertical="center" wrapText="1" indent="1"/>
    </xf>
    <xf numFmtId="49" fontId="32" fillId="2" borderId="14" xfId="0" applyNumberFormat="1" applyFont="1" applyFill="1" applyBorder="1" applyAlignment="1">
      <alignment horizontal="left" vertical="center" wrapText="1" indent="1"/>
    </xf>
    <xf numFmtId="0" fontId="32" fillId="2" borderId="10" xfId="0" applyFont="1" applyFill="1" applyBorder="1" applyAlignment="1">
      <alignment vertical="center" wrapText="1"/>
    </xf>
    <xf numFmtId="0" fontId="32" fillId="2" borderId="12" xfId="0" applyFont="1" applyFill="1" applyBorder="1" applyAlignment="1">
      <alignment vertical="center" wrapText="1"/>
    </xf>
    <xf numFmtId="0" fontId="32" fillId="2" borderId="14" xfId="0" applyFont="1" applyFill="1" applyBorder="1" applyAlignment="1">
      <alignment vertical="center" wrapText="1"/>
    </xf>
    <xf numFmtId="49" fontId="32" fillId="2" borderId="10" xfId="0" applyNumberFormat="1" applyFont="1" applyFill="1" applyBorder="1" applyAlignment="1">
      <alignment horizontal="center" vertical="center" wrapText="1"/>
    </xf>
    <xf numFmtId="49" fontId="32" fillId="2" borderId="12" xfId="0" applyNumberFormat="1" applyFont="1" applyFill="1" applyBorder="1" applyAlignment="1">
      <alignment horizontal="center" vertical="center" wrapText="1"/>
    </xf>
    <xf numFmtId="49" fontId="32" fillId="2" borderId="14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vertical="center" wrapText="1"/>
    </xf>
    <xf numFmtId="0" fontId="35" fillId="2" borderId="12" xfId="0" applyFont="1" applyFill="1" applyBorder="1" applyAlignment="1">
      <alignment vertical="center" wrapText="1"/>
    </xf>
    <xf numFmtId="0" fontId="35" fillId="2" borderId="14" xfId="0" applyFont="1" applyFill="1" applyBorder="1" applyAlignment="1">
      <alignment vertical="center" wrapText="1"/>
    </xf>
    <xf numFmtId="0" fontId="33" fillId="2" borderId="10" xfId="0" applyFont="1" applyFill="1" applyBorder="1" applyAlignment="1">
      <alignment vertical="center" wrapText="1"/>
    </xf>
    <xf numFmtId="0" fontId="33" fillId="2" borderId="12" xfId="0" applyFont="1" applyFill="1" applyBorder="1" applyAlignment="1">
      <alignment vertical="center" wrapText="1"/>
    </xf>
    <xf numFmtId="0" fontId="33" fillId="2" borderId="14" xfId="0" applyFont="1" applyFill="1" applyBorder="1" applyAlignment="1">
      <alignment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49" fontId="37" fillId="4" borderId="3" xfId="18" applyNumberFormat="1" applyFont="1" applyFill="1" applyBorder="1" applyAlignment="1">
      <alignment horizontal="right" vertical="center" wrapText="1"/>
    </xf>
    <xf numFmtId="49" fontId="37" fillId="4" borderId="19" xfId="18" applyNumberFormat="1" applyFont="1" applyFill="1" applyBorder="1" applyAlignment="1">
      <alignment horizontal="right" vertical="center" wrapText="1"/>
    </xf>
    <xf numFmtId="49" fontId="37" fillId="4" borderId="20" xfId="18" applyNumberFormat="1" applyFont="1" applyFill="1" applyBorder="1" applyAlignment="1">
      <alignment horizontal="right" vertical="center" wrapText="1"/>
    </xf>
    <xf numFmtId="0" fontId="39" fillId="4" borderId="0" xfId="18" applyFont="1" applyFill="1" applyAlignment="1">
      <alignment horizontal="left" vertical="center" wrapText="1"/>
    </xf>
    <xf numFmtId="0" fontId="37" fillId="4" borderId="0" xfId="18" applyFont="1" applyFill="1" applyAlignment="1">
      <alignment horizontal="left" vertical="center" wrapText="1"/>
    </xf>
    <xf numFmtId="0" fontId="40" fillId="4" borderId="0" xfId="11" applyFont="1" applyFill="1" applyAlignment="1">
      <alignment horizontal="left" vertical="center"/>
    </xf>
    <xf numFmtId="49" fontId="37" fillId="4" borderId="5" xfId="18" applyNumberFormat="1" applyFont="1" applyFill="1" applyBorder="1" applyAlignment="1">
      <alignment horizontal="center" vertical="center" wrapText="1"/>
    </xf>
    <xf numFmtId="49" fontId="37" fillId="4" borderId="16" xfId="18" applyNumberFormat="1" applyFont="1" applyFill="1" applyBorder="1" applyAlignment="1">
      <alignment horizontal="center" vertical="center" wrapText="1"/>
    </xf>
    <xf numFmtId="49" fontId="37" fillId="4" borderId="17" xfId="18" applyNumberFormat="1" applyFont="1" applyFill="1" applyBorder="1" applyAlignment="1">
      <alignment horizontal="center" vertical="center" wrapText="1"/>
    </xf>
    <xf numFmtId="0" fontId="37" fillId="4" borderId="1" xfId="18" applyFont="1" applyFill="1" applyBorder="1" applyAlignment="1">
      <alignment horizontal="center"/>
    </xf>
    <xf numFmtId="0" fontId="37" fillId="4" borderId="6" xfId="18" applyFont="1" applyFill="1" applyBorder="1" applyAlignment="1">
      <alignment horizontal="center" vertical="center" wrapText="1"/>
    </xf>
    <xf numFmtId="0" fontId="37" fillId="4" borderId="4" xfId="18" applyFont="1" applyFill="1" applyBorder="1" applyAlignment="1">
      <alignment horizontal="center" vertical="center" wrapText="1"/>
    </xf>
    <xf numFmtId="0" fontId="37" fillId="4" borderId="18" xfId="18" applyFont="1" applyFill="1" applyBorder="1" applyAlignment="1">
      <alignment horizontal="center" vertical="center" wrapText="1"/>
    </xf>
    <xf numFmtId="0" fontId="37" fillId="4" borderId="3" xfId="18" applyFont="1" applyFill="1" applyBorder="1" applyAlignment="1">
      <alignment horizontal="center" vertical="center" wrapText="1"/>
    </xf>
    <xf numFmtId="0" fontId="37" fillId="4" borderId="19" xfId="18" applyFont="1" applyFill="1" applyBorder="1" applyAlignment="1">
      <alignment horizontal="center" vertical="center" wrapText="1"/>
    </xf>
    <xf numFmtId="0" fontId="37" fillId="0" borderId="3" xfId="18" applyFont="1" applyFill="1" applyBorder="1" applyAlignment="1">
      <alignment horizontal="center" vertical="center" wrapText="1"/>
    </xf>
    <xf numFmtId="0" fontId="37" fillId="0" borderId="19" xfId="18" applyFont="1" applyFill="1" applyBorder="1" applyAlignment="1">
      <alignment horizontal="center" vertical="center" wrapText="1"/>
    </xf>
    <xf numFmtId="0" fontId="37" fillId="4" borderId="0" xfId="18" applyFont="1" applyFill="1" applyAlignment="1">
      <alignment horizontal="center" vertical="center" wrapText="1"/>
    </xf>
    <xf numFmtId="0" fontId="39" fillId="4" borderId="0" xfId="18" applyFont="1" applyFill="1" applyAlignment="1">
      <alignment horizontal="left" vertical="top" wrapText="1"/>
    </xf>
    <xf numFmtId="0" fontId="39" fillId="4" borderId="0" xfId="18" applyFont="1" applyFill="1" applyAlignment="1">
      <alignment horizontal="left" vertical="top"/>
    </xf>
    <xf numFmtId="0" fontId="37" fillId="4" borderId="0" xfId="18" quotePrefix="1" applyFont="1" applyFill="1" applyAlignment="1">
      <alignment horizontal="left" vertical="center" wrapText="1"/>
    </xf>
    <xf numFmtId="0" fontId="57" fillId="0" borderId="8" xfId="26" applyFont="1" applyBorder="1" applyAlignment="1">
      <alignment horizontal="right"/>
    </xf>
    <xf numFmtId="0" fontId="57" fillId="0" borderId="22" xfId="26" applyFont="1" applyBorder="1" applyAlignment="1">
      <alignment horizontal="right"/>
    </xf>
    <xf numFmtId="164" fontId="57" fillId="0" borderId="8" xfId="26" applyNumberFormat="1" applyFont="1" applyBorder="1" applyAlignment="1">
      <alignment horizontal="center"/>
    </xf>
    <xf numFmtId="164" fontId="57" fillId="0" borderId="22" xfId="26" applyNumberFormat="1" applyFont="1" applyBorder="1" applyAlignment="1">
      <alignment horizontal="center"/>
    </xf>
    <xf numFmtId="164" fontId="57" fillId="0" borderId="21" xfId="26" applyNumberFormat="1" applyFont="1" applyBorder="1" applyAlignment="1">
      <alignment horizontal="center"/>
    </xf>
    <xf numFmtId="0" fontId="57" fillId="0" borderId="8" xfId="26" applyFont="1" applyBorder="1" applyAlignment="1">
      <alignment horizontal="center"/>
    </xf>
    <xf numFmtId="0" fontId="57" fillId="0" borderId="22" xfId="26" applyFont="1" applyBorder="1" applyAlignment="1">
      <alignment horizontal="center"/>
    </xf>
    <xf numFmtId="0" fontId="57" fillId="0" borderId="21" xfId="26" applyFont="1" applyBorder="1" applyAlignment="1">
      <alignment horizontal="center"/>
    </xf>
    <xf numFmtId="2" fontId="37" fillId="0" borderId="8" xfId="26" applyNumberFormat="1" applyFont="1" applyBorder="1" applyAlignment="1">
      <alignment horizontal="center"/>
    </xf>
    <xf numFmtId="2" fontId="37" fillId="0" borderId="22" xfId="26" applyNumberFormat="1" applyFont="1" applyBorder="1" applyAlignment="1">
      <alignment horizontal="center"/>
    </xf>
    <xf numFmtId="2" fontId="37" fillId="0" borderId="21" xfId="26" applyNumberFormat="1" applyFont="1" applyBorder="1" applyAlignment="1">
      <alignment horizontal="center"/>
    </xf>
    <xf numFmtId="0" fontId="1" fillId="0" borderId="28" xfId="26" applyFont="1" applyFill="1" applyBorder="1" applyAlignment="1">
      <alignment horizontal="center" vertical="center"/>
    </xf>
    <xf numFmtId="0" fontId="1" fillId="0" borderId="31" xfId="26" applyFont="1" applyFill="1" applyBorder="1" applyAlignment="1">
      <alignment horizontal="center" vertical="center"/>
    </xf>
    <xf numFmtId="0" fontId="1" fillId="0" borderId="35" xfId="26" applyFont="1" applyFill="1" applyBorder="1" applyAlignment="1">
      <alignment horizontal="center" vertical="center"/>
    </xf>
    <xf numFmtId="172" fontId="50" fillId="0" borderId="10" xfId="26" applyNumberFormat="1" applyFont="1" applyFill="1" applyBorder="1" applyAlignment="1">
      <alignment horizontal="right" vertical="center"/>
    </xf>
    <xf numFmtId="172" fontId="50" fillId="0" borderId="12" xfId="26" applyNumberFormat="1" applyFont="1" applyFill="1" applyBorder="1" applyAlignment="1">
      <alignment horizontal="right" vertical="center"/>
    </xf>
    <xf numFmtId="172" fontId="50" fillId="0" borderId="14" xfId="26" applyNumberFormat="1" applyFont="1" applyFill="1" applyBorder="1" applyAlignment="1">
      <alignment horizontal="right" vertical="center"/>
    </xf>
    <xf numFmtId="0" fontId="56" fillId="0" borderId="3" xfId="26" applyFont="1" applyFill="1" applyBorder="1" applyAlignment="1">
      <alignment horizontal="center" vertical="center"/>
    </xf>
    <xf numFmtId="0" fontId="56" fillId="0" borderId="19" xfId="26" applyFont="1" applyFill="1" applyBorder="1" applyAlignment="1">
      <alignment horizontal="center" vertical="center"/>
    </xf>
    <xf numFmtId="0" fontId="56" fillId="0" borderId="20" xfId="26" applyFont="1" applyFill="1" applyBorder="1" applyAlignment="1">
      <alignment horizontal="center" vertical="center"/>
    </xf>
    <xf numFmtId="0" fontId="56" fillId="0" borderId="11" xfId="26" applyFont="1" applyFill="1" applyBorder="1" applyAlignment="1">
      <alignment horizontal="center"/>
    </xf>
    <xf numFmtId="0" fontId="56" fillId="0" borderId="23" xfId="26" applyFont="1" applyFill="1" applyBorder="1" applyAlignment="1">
      <alignment horizontal="center"/>
    </xf>
    <xf numFmtId="0" fontId="56" fillId="0" borderId="26" xfId="26" applyFont="1" applyFill="1" applyBorder="1" applyAlignment="1">
      <alignment horizontal="center"/>
    </xf>
    <xf numFmtId="0" fontId="56" fillId="0" borderId="27" xfId="26" applyFont="1" applyFill="1" applyBorder="1" applyAlignment="1">
      <alignment horizontal="center"/>
    </xf>
    <xf numFmtId="0" fontId="1" fillId="0" borderId="51" xfId="26" applyFont="1" applyBorder="1" applyAlignment="1">
      <alignment horizontal="center"/>
    </xf>
    <xf numFmtId="0" fontId="1" fillId="0" borderId="52" xfId="26" applyFont="1" applyBorder="1" applyAlignment="1">
      <alignment horizontal="center"/>
    </xf>
    <xf numFmtId="0" fontId="48" fillId="0" borderId="8" xfId="26" applyFont="1" applyBorder="1" applyAlignment="1">
      <alignment horizontal="center" vertical="center"/>
    </xf>
    <xf numFmtId="0" fontId="48" fillId="0" borderId="22" xfId="26" applyFont="1" applyBorder="1" applyAlignment="1">
      <alignment horizontal="center" vertical="center"/>
    </xf>
    <xf numFmtId="0" fontId="48" fillId="0" borderId="8" xfId="26" applyFont="1" applyFill="1" applyBorder="1" applyAlignment="1">
      <alignment horizontal="center" vertical="center"/>
    </xf>
    <xf numFmtId="0" fontId="48" fillId="0" borderId="22" xfId="26" applyFont="1" applyFill="1" applyBorder="1" applyAlignment="1">
      <alignment horizontal="center" vertical="center"/>
    </xf>
    <xf numFmtId="0" fontId="48" fillId="0" borderId="23" xfId="26" applyFont="1" applyFill="1" applyBorder="1" applyAlignment="1">
      <alignment horizontal="center" vertical="center"/>
    </xf>
    <xf numFmtId="0" fontId="48" fillId="0" borderId="24" xfId="26" applyFont="1" applyFill="1" applyBorder="1" applyAlignment="1">
      <alignment horizontal="center" vertical="center"/>
    </xf>
    <xf numFmtId="0" fontId="42" fillId="0" borderId="28" xfId="26" applyFont="1" applyFill="1" applyBorder="1" applyAlignment="1">
      <alignment horizontal="center" vertical="center"/>
    </xf>
    <xf numFmtId="0" fontId="42" fillId="0" borderId="31" xfId="26" applyFont="1" applyFill="1" applyBorder="1" applyAlignment="1">
      <alignment horizontal="center" vertical="center"/>
    </xf>
    <xf numFmtId="0" fontId="42" fillId="0" borderId="35" xfId="26" applyFont="1" applyFill="1" applyBorder="1" applyAlignment="1">
      <alignment horizontal="center" vertical="center"/>
    </xf>
    <xf numFmtId="0" fontId="42" fillId="0" borderId="23" xfId="26" applyFont="1" applyFill="1" applyBorder="1" applyAlignment="1">
      <alignment vertical="center"/>
    </xf>
    <xf numFmtId="0" fontId="42" fillId="0" borderId="0" xfId="26" applyFont="1" applyFill="1" applyBorder="1" applyAlignment="1">
      <alignment vertical="center"/>
    </xf>
    <xf numFmtId="0" fontId="42" fillId="0" borderId="26" xfId="26" applyFont="1" applyFill="1" applyBorder="1" applyAlignment="1">
      <alignment vertical="center"/>
    </xf>
    <xf numFmtId="2" fontId="42" fillId="0" borderId="23" xfId="26" applyNumberFormat="1" applyFont="1" applyFill="1" applyBorder="1" applyAlignment="1">
      <alignment horizontal="center" vertical="center"/>
    </xf>
    <xf numFmtId="2" fontId="42" fillId="0" borderId="0" xfId="26" applyNumberFormat="1" applyFont="1" applyFill="1" applyBorder="1" applyAlignment="1">
      <alignment horizontal="center" vertical="center"/>
    </xf>
    <xf numFmtId="2" fontId="42" fillId="0" borderId="26" xfId="26" applyNumberFormat="1" applyFont="1" applyFill="1" applyBorder="1" applyAlignment="1">
      <alignment horizontal="center" vertical="center"/>
    </xf>
    <xf numFmtId="172" fontId="42" fillId="0" borderId="10" xfId="26" applyNumberFormat="1" applyFont="1" applyFill="1" applyBorder="1" applyAlignment="1">
      <alignment horizontal="right" vertical="center"/>
    </xf>
    <xf numFmtId="172" fontId="42" fillId="0" borderId="12" xfId="26" applyNumberFormat="1" applyFont="1" applyFill="1" applyBorder="1" applyAlignment="1">
      <alignment horizontal="right" vertical="center"/>
    </xf>
    <xf numFmtId="172" fontId="42" fillId="0" borderId="14" xfId="26" applyNumberFormat="1" applyFont="1" applyFill="1" applyBorder="1" applyAlignment="1">
      <alignment horizontal="right" vertical="center"/>
    </xf>
    <xf numFmtId="0" fontId="48" fillId="0" borderId="21" xfId="26" applyFont="1" applyFill="1" applyBorder="1" applyAlignment="1">
      <alignment horizontal="center" vertical="center"/>
    </xf>
    <xf numFmtId="0" fontId="42" fillId="0" borderId="43" xfId="26" applyFont="1" applyBorder="1" applyAlignment="1">
      <alignment horizontal="center" vertical="center"/>
    </xf>
    <xf numFmtId="0" fontId="42" fillId="0" borderId="37" xfId="26" applyFont="1" applyBorder="1" applyAlignment="1">
      <alignment horizontal="center" vertical="center"/>
    </xf>
    <xf numFmtId="174" fontId="42" fillId="0" borderId="11" xfId="26" applyNumberFormat="1" applyFont="1" applyBorder="1" applyAlignment="1">
      <alignment vertical="center"/>
    </xf>
    <xf numFmtId="174" fontId="42" fillId="0" borderId="23" xfId="26" applyNumberFormat="1" applyFont="1" applyBorder="1" applyAlignment="1">
      <alignment vertical="center"/>
    </xf>
    <xf numFmtId="174" fontId="42" fillId="0" borderId="15" xfId="26" applyNumberFormat="1" applyFont="1" applyBorder="1" applyAlignment="1">
      <alignment vertical="center"/>
    </xf>
    <xf numFmtId="174" fontId="42" fillId="0" borderId="26" xfId="26" applyNumberFormat="1" applyFont="1" applyBorder="1" applyAlignment="1">
      <alignment vertical="center"/>
    </xf>
    <xf numFmtId="9" fontId="42" fillId="0" borderId="23" xfId="26" applyNumberFormat="1" applyFont="1" applyBorder="1" applyAlignment="1">
      <alignment vertical="center"/>
    </xf>
    <xf numFmtId="9" fontId="42" fillId="0" borderId="26" xfId="26" applyNumberFormat="1" applyFont="1" applyBorder="1" applyAlignment="1">
      <alignment vertical="center"/>
    </xf>
    <xf numFmtId="1" fontId="42" fillId="0" borderId="23" xfId="26" applyNumberFormat="1" applyFont="1" applyBorder="1" applyAlignment="1">
      <alignment vertical="center"/>
    </xf>
    <xf numFmtId="1" fontId="42" fillId="0" borderId="26" xfId="26" applyNumberFormat="1" applyFont="1" applyBorder="1" applyAlignment="1">
      <alignment vertical="center"/>
    </xf>
    <xf numFmtId="2" fontId="42" fillId="0" borderId="23" xfId="26" applyNumberFormat="1" applyFont="1" applyBorder="1" applyAlignment="1">
      <alignment vertical="center"/>
    </xf>
    <xf numFmtId="2" fontId="42" fillId="0" borderId="26" xfId="26" applyNumberFormat="1" applyFont="1" applyBorder="1" applyAlignment="1">
      <alignment vertical="center"/>
    </xf>
    <xf numFmtId="0" fontId="42" fillId="0" borderId="11" xfId="26" applyFont="1" applyFill="1" applyBorder="1" applyAlignment="1">
      <alignment vertical="center"/>
    </xf>
    <xf numFmtId="0" fontId="42" fillId="0" borderId="13" xfId="26" applyFont="1" applyFill="1" applyBorder="1" applyAlignment="1">
      <alignment vertical="center"/>
    </xf>
    <xf numFmtId="0" fontId="42" fillId="0" borderId="15" xfId="26" applyFont="1" applyFill="1" applyBorder="1" applyAlignment="1">
      <alignment vertical="center"/>
    </xf>
    <xf numFmtId="173" fontId="42" fillId="0" borderId="23" xfId="26" applyNumberFormat="1" applyFont="1" applyFill="1" applyBorder="1" applyAlignment="1">
      <alignment vertical="center"/>
    </xf>
    <xf numFmtId="173" fontId="42" fillId="0" borderId="0" xfId="26" applyNumberFormat="1" applyFont="1" applyFill="1" applyBorder="1" applyAlignment="1">
      <alignment vertical="center"/>
    </xf>
    <xf numFmtId="173" fontId="42" fillId="0" borderId="26" xfId="26" applyNumberFormat="1" applyFont="1" applyFill="1" applyBorder="1" applyAlignment="1">
      <alignment vertical="center"/>
    </xf>
    <xf numFmtId="2" fontId="42" fillId="0" borderId="23" xfId="26" applyNumberFormat="1" applyFont="1" applyFill="1" applyBorder="1" applyAlignment="1">
      <alignment vertical="center"/>
    </xf>
    <xf numFmtId="2" fontId="42" fillId="0" borderId="0" xfId="26" applyNumberFormat="1" applyFont="1" applyFill="1" applyBorder="1" applyAlignment="1">
      <alignment vertical="center"/>
    </xf>
    <xf numFmtId="2" fontId="42" fillId="0" borderId="26" xfId="26" applyNumberFormat="1" applyFont="1" applyFill="1" applyBorder="1" applyAlignment="1">
      <alignment vertical="center"/>
    </xf>
    <xf numFmtId="172" fontId="50" fillId="0" borderId="10" xfId="26" applyNumberFormat="1" applyFont="1" applyBorder="1" applyAlignment="1">
      <alignment horizontal="right" vertical="center"/>
    </xf>
    <xf numFmtId="172" fontId="50" fillId="0" borderId="14" xfId="26" applyNumberFormat="1" applyFont="1" applyBorder="1" applyAlignment="1">
      <alignment horizontal="right" vertical="center"/>
    </xf>
    <xf numFmtId="0" fontId="42" fillId="0" borderId="11" xfId="26" applyFont="1" applyFill="1" applyBorder="1" applyAlignment="1">
      <alignment horizontal="center" vertical="center"/>
    </xf>
    <xf numFmtId="0" fontId="42" fillId="0" borderId="13" xfId="26" applyFont="1" applyFill="1" applyBorder="1" applyAlignment="1">
      <alignment horizontal="center" vertical="center"/>
    </xf>
    <xf numFmtId="0" fontId="44" fillId="0" borderId="8" xfId="26" applyFont="1" applyBorder="1" applyAlignment="1">
      <alignment horizontal="center" vertical="center"/>
    </xf>
    <xf numFmtId="0" fontId="44" fillId="0" borderId="22" xfId="26" applyFont="1" applyBorder="1" applyAlignment="1">
      <alignment horizontal="center" vertical="center"/>
    </xf>
    <xf numFmtId="0" fontId="44" fillId="0" borderId="21" xfId="26" applyFont="1" applyBorder="1" applyAlignment="1">
      <alignment horizontal="center" vertical="center"/>
    </xf>
    <xf numFmtId="0" fontId="42" fillId="0" borderId="11" xfId="26" applyFont="1" applyBorder="1" applyAlignment="1">
      <alignment horizontal="center" vertical="center"/>
    </xf>
    <xf numFmtId="0" fontId="42" fillId="0" borderId="13" xfId="26" applyFont="1" applyBorder="1" applyAlignment="1">
      <alignment horizontal="center" vertical="center"/>
    </xf>
    <xf numFmtId="0" fontId="1" fillId="0" borderId="11" xfId="26" applyFont="1" applyBorder="1" applyAlignment="1">
      <alignment vertical="center"/>
    </xf>
    <xf numFmtId="0" fontId="1" fillId="0" borderId="13" xfId="26" applyFont="1" applyBorder="1" applyAlignment="1">
      <alignment vertical="center"/>
    </xf>
    <xf numFmtId="0" fontId="1" fillId="0" borderId="15" xfId="26" applyFont="1" applyBorder="1" applyAlignment="1">
      <alignment vertical="center"/>
    </xf>
    <xf numFmtId="0" fontId="1" fillId="0" borderId="23" xfId="26" applyFont="1" applyBorder="1" applyAlignment="1">
      <alignment vertical="center"/>
    </xf>
    <xf numFmtId="0" fontId="1" fillId="0" borderId="0" xfId="26" applyFont="1" applyBorder="1" applyAlignment="1">
      <alignment vertical="center"/>
    </xf>
    <xf numFmtId="0" fontId="1" fillId="0" borderId="26" xfId="26" applyFont="1" applyBorder="1" applyAlignment="1">
      <alignment vertical="center"/>
    </xf>
    <xf numFmtId="173" fontId="1" fillId="0" borderId="23" xfId="26" applyNumberFormat="1" applyFont="1" applyBorder="1" applyAlignment="1">
      <alignment vertical="center"/>
    </xf>
    <xf numFmtId="173" fontId="1" fillId="0" borderId="0" xfId="26" applyNumberFormat="1" applyFont="1" applyBorder="1" applyAlignment="1">
      <alignment vertical="center"/>
    </xf>
    <xf numFmtId="173" fontId="1" fillId="0" borderId="26" xfId="26" applyNumberFormat="1" applyFont="1" applyBorder="1" applyAlignment="1">
      <alignment vertical="center"/>
    </xf>
    <xf numFmtId="172" fontId="1" fillId="0" borderId="10" xfId="26" applyNumberFormat="1" applyFont="1" applyBorder="1" applyAlignment="1">
      <alignment horizontal="right" vertical="center"/>
    </xf>
    <xf numFmtId="172" fontId="1" fillId="0" borderId="12" xfId="26" applyNumberFormat="1" applyFont="1" applyBorder="1" applyAlignment="1">
      <alignment horizontal="right" vertical="center"/>
    </xf>
    <xf numFmtId="0" fontId="48" fillId="0" borderId="15" xfId="26" applyFont="1" applyBorder="1" applyAlignment="1">
      <alignment horizontal="center" vertical="center"/>
    </xf>
    <xf numFmtId="0" fontId="48" fillId="0" borderId="26" xfId="26" applyFont="1" applyBorder="1" applyAlignment="1">
      <alignment horizontal="center" vertical="center"/>
    </xf>
    <xf numFmtId="0" fontId="48" fillId="0" borderId="27" xfId="26" applyFont="1" applyBorder="1" applyAlignment="1">
      <alignment horizontal="center" vertical="center"/>
    </xf>
    <xf numFmtId="2" fontId="42" fillId="0" borderId="0" xfId="26" applyNumberFormat="1" applyFont="1" applyBorder="1" applyAlignment="1">
      <alignment vertical="center"/>
    </xf>
    <xf numFmtId="0" fontId="42" fillId="0" borderId="23" xfId="26" applyFont="1" applyBorder="1" applyAlignment="1">
      <alignment horizontal="center" vertical="center"/>
    </xf>
    <xf numFmtId="0" fontId="42" fillId="0" borderId="0" xfId="26" applyFont="1" applyBorder="1" applyAlignment="1">
      <alignment horizontal="center" vertical="center"/>
    </xf>
    <xf numFmtId="0" fontId="42" fillId="0" borderId="26" xfId="26" applyFont="1" applyBorder="1" applyAlignment="1">
      <alignment horizontal="center" vertical="center"/>
    </xf>
    <xf numFmtId="0" fontId="42" fillId="0" borderId="24" xfId="26" applyFont="1" applyBorder="1" applyAlignment="1">
      <alignment horizontal="center" vertical="center"/>
    </xf>
    <xf numFmtId="0" fontId="42" fillId="0" borderId="25" xfId="26" applyFont="1" applyBorder="1" applyAlignment="1">
      <alignment horizontal="center" vertical="center"/>
    </xf>
    <xf numFmtId="0" fontId="42" fillId="0" borderId="27" xfId="26" applyFont="1" applyBorder="1" applyAlignment="1">
      <alignment horizontal="center" vertical="center"/>
    </xf>
    <xf numFmtId="172" fontId="42" fillId="0" borderId="10" xfId="26" applyNumberFormat="1" applyFont="1" applyBorder="1" applyAlignment="1">
      <alignment horizontal="right" vertical="center"/>
    </xf>
    <xf numFmtId="172" fontId="42" fillId="0" borderId="12" xfId="26" applyNumberFormat="1" applyFont="1" applyBorder="1" applyAlignment="1">
      <alignment horizontal="right" vertical="center"/>
    </xf>
    <xf numFmtId="172" fontId="42" fillId="0" borderId="14" xfId="26" applyNumberFormat="1" applyFont="1" applyBorder="1" applyAlignment="1">
      <alignment horizontal="right" vertical="center"/>
    </xf>
    <xf numFmtId="0" fontId="42" fillId="0" borderId="28" xfId="26" applyFont="1" applyBorder="1" applyAlignment="1">
      <alignment horizontal="center" vertical="center"/>
    </xf>
    <xf numFmtId="0" fontId="42" fillId="0" borderId="31" xfId="26" applyFont="1" applyBorder="1" applyAlignment="1">
      <alignment horizontal="center" vertical="center"/>
    </xf>
    <xf numFmtId="0" fontId="42" fillId="0" borderId="35" xfId="26" applyFont="1" applyBorder="1" applyAlignment="1">
      <alignment horizontal="center" vertical="center"/>
    </xf>
    <xf numFmtId="0" fontId="1" fillId="0" borderId="23" xfId="26" applyFont="1" applyBorder="1" applyAlignment="1">
      <alignment horizontal="center" vertical="center"/>
    </xf>
    <xf numFmtId="0" fontId="1" fillId="0" borderId="0" xfId="26" applyFont="1" applyBorder="1" applyAlignment="1">
      <alignment horizontal="center" vertical="center"/>
    </xf>
    <xf numFmtId="0" fontId="1" fillId="0" borderId="26" xfId="26" applyFont="1" applyBorder="1" applyAlignment="1">
      <alignment horizontal="center" vertical="center"/>
    </xf>
    <xf numFmtId="0" fontId="44" fillId="0" borderId="8" xfId="26" applyFont="1" applyBorder="1" applyAlignment="1">
      <alignment horizontal="center"/>
    </xf>
    <xf numFmtId="0" fontId="44" fillId="0" borderId="23" xfId="26" applyFont="1" applyBorder="1" applyAlignment="1">
      <alignment horizontal="center"/>
    </xf>
    <xf numFmtId="0" fontId="44" fillId="0" borderId="22" xfId="26" applyFont="1" applyBorder="1" applyAlignment="1">
      <alignment horizontal="center"/>
    </xf>
    <xf numFmtId="0" fontId="44" fillId="0" borderId="21" xfId="26" applyFont="1" applyBorder="1" applyAlignment="1">
      <alignment horizontal="center"/>
    </xf>
    <xf numFmtId="0" fontId="42" fillId="0" borderId="11" xfId="26" applyFont="1" applyBorder="1" applyAlignment="1">
      <alignment vertical="center"/>
    </xf>
    <xf numFmtId="0" fontId="42" fillId="0" borderId="13" xfId="26" applyFont="1" applyBorder="1" applyAlignment="1">
      <alignment vertical="center"/>
    </xf>
    <xf numFmtId="0" fontId="42" fillId="0" borderId="15" xfId="26" applyFont="1" applyBorder="1" applyAlignment="1">
      <alignment vertical="center"/>
    </xf>
    <xf numFmtId="0" fontId="42" fillId="0" borderId="23" xfId="26" applyFont="1" applyBorder="1" applyAlignment="1">
      <alignment vertical="center"/>
    </xf>
    <xf numFmtId="0" fontId="42" fillId="0" borderId="0" xfId="26" applyFont="1" applyBorder="1" applyAlignment="1">
      <alignment vertical="center"/>
    </xf>
    <xf numFmtId="0" fontId="42" fillId="0" borderId="26" xfId="26" applyFont="1" applyBorder="1" applyAlignment="1">
      <alignment vertical="center"/>
    </xf>
    <xf numFmtId="2" fontId="42" fillId="0" borderId="23" xfId="26" applyNumberFormat="1" applyFont="1" applyBorder="1" applyAlignment="1">
      <alignment horizontal="center" vertical="center"/>
    </xf>
    <xf numFmtId="2" fontId="42" fillId="0" borderId="0" xfId="26" applyNumberFormat="1" applyFont="1" applyBorder="1" applyAlignment="1">
      <alignment horizontal="center" vertical="center"/>
    </xf>
    <xf numFmtId="2" fontId="42" fillId="0" borderId="26" xfId="26" applyNumberFormat="1" applyFont="1" applyBorder="1" applyAlignment="1">
      <alignment horizontal="center" vertical="center"/>
    </xf>
    <xf numFmtId="172" fontId="42" fillId="0" borderId="10" xfId="26" applyNumberFormat="1" applyFont="1" applyBorder="1" applyAlignment="1">
      <alignment horizontal="center" vertical="center"/>
    </xf>
    <xf numFmtId="172" fontId="42" fillId="0" borderId="12" xfId="26" applyNumberFormat="1" applyFont="1" applyBorder="1" applyAlignment="1">
      <alignment horizontal="center" vertical="center"/>
    </xf>
    <xf numFmtId="172" fontId="42" fillId="0" borderId="14" xfId="26" applyNumberFormat="1" applyFont="1" applyBorder="1" applyAlignment="1">
      <alignment horizontal="center" vertical="center"/>
    </xf>
    <xf numFmtId="0" fontId="44" fillId="0" borderId="0" xfId="24" applyFont="1" applyAlignment="1" applyProtection="1">
      <alignment horizontal="center" vertical="center"/>
    </xf>
    <xf numFmtId="0" fontId="42" fillId="0" borderId="0" xfId="24" applyFont="1" applyFill="1" applyAlignment="1" applyProtection="1">
      <alignment horizontal="center"/>
      <protection locked="0"/>
    </xf>
    <xf numFmtId="0" fontId="42" fillId="0" borderId="19" xfId="24" applyFont="1" applyFill="1" applyBorder="1" applyAlignment="1">
      <alignment horizontal="center" vertical="center" wrapText="1"/>
    </xf>
    <xf numFmtId="0" fontId="42" fillId="0" borderId="19" xfId="24" applyFont="1" applyFill="1" applyBorder="1" applyAlignment="1">
      <alignment horizontal="center" vertical="center"/>
    </xf>
    <xf numFmtId="0" fontId="46" fillId="0" borderId="8" xfId="26" applyFont="1" applyBorder="1" applyAlignment="1">
      <alignment horizontal="center" wrapText="1"/>
    </xf>
    <xf numFmtId="0" fontId="46" fillId="0" borderId="21" xfId="26" applyFont="1" applyBorder="1" applyAlignment="1">
      <alignment horizontal="center" wrapText="1"/>
    </xf>
    <xf numFmtId="0" fontId="46" fillId="0" borderId="22" xfId="26" applyFont="1" applyBorder="1" applyAlignment="1">
      <alignment horizontal="center" wrapText="1"/>
    </xf>
    <xf numFmtId="0" fontId="47" fillId="0" borderId="11" xfId="26" applyFont="1" applyBorder="1" applyAlignment="1">
      <alignment horizontal="center" vertical="center" wrapText="1"/>
    </xf>
    <xf numFmtId="0" fontId="47" fillId="0" borderId="24" xfId="26" applyFont="1" applyBorder="1" applyAlignment="1">
      <alignment horizontal="center" vertical="center" wrapText="1"/>
    </xf>
    <xf numFmtId="0" fontId="47" fillId="0" borderId="13" xfId="26" applyFont="1" applyBorder="1" applyAlignment="1">
      <alignment horizontal="center" vertical="center" wrapText="1"/>
    </xf>
    <xf numFmtId="0" fontId="47" fillId="0" borderId="25" xfId="26" applyFont="1" applyBorder="1" applyAlignment="1">
      <alignment horizontal="center" vertical="center" wrapText="1"/>
    </xf>
    <xf numFmtId="0" fontId="47" fillId="0" borderId="15" xfId="26" applyFont="1" applyBorder="1" applyAlignment="1">
      <alignment horizontal="center" vertical="center" wrapText="1"/>
    </xf>
    <xf numFmtId="0" fontId="47" fillId="0" borderId="27" xfId="26" applyFont="1" applyBorder="1" applyAlignment="1">
      <alignment horizontal="center" vertical="center" wrapText="1"/>
    </xf>
    <xf numFmtId="1" fontId="44" fillId="0" borderId="11" xfId="26" applyNumberFormat="1" applyFont="1" applyBorder="1" applyAlignment="1">
      <alignment horizontal="center" vertical="center" wrapText="1"/>
    </xf>
    <xf numFmtId="1" fontId="44" fillId="0" borderId="23" xfId="26" applyNumberFormat="1" applyFont="1" applyBorder="1" applyAlignment="1">
      <alignment horizontal="center" vertical="center" wrapText="1"/>
    </xf>
    <xf numFmtId="1" fontId="44" fillId="0" borderId="13" xfId="26" applyNumberFormat="1" applyFont="1" applyBorder="1" applyAlignment="1">
      <alignment horizontal="center" vertical="center" wrapText="1"/>
    </xf>
    <xf numFmtId="1" fontId="44" fillId="0" borderId="0" xfId="26" applyNumberFormat="1" applyFont="1" applyBorder="1" applyAlignment="1">
      <alignment horizontal="center" vertical="center" wrapText="1"/>
    </xf>
    <xf numFmtId="1" fontId="44" fillId="0" borderId="15" xfId="26" applyNumberFormat="1" applyFont="1" applyBorder="1" applyAlignment="1">
      <alignment horizontal="center" vertical="center" wrapText="1"/>
    </xf>
    <xf numFmtId="1" fontId="44" fillId="0" borderId="26" xfId="26" applyNumberFormat="1" applyFont="1" applyBorder="1" applyAlignment="1">
      <alignment horizontal="center" vertical="center" wrapText="1"/>
    </xf>
    <xf numFmtId="1" fontId="48" fillId="0" borderId="10" xfId="26" applyNumberFormat="1" applyFont="1" applyBorder="1" applyAlignment="1">
      <alignment horizontal="center" vertical="center" wrapText="1"/>
    </xf>
    <xf numFmtId="1" fontId="48" fillId="0" borderId="12" xfId="26" applyNumberFormat="1" applyFont="1" applyBorder="1" applyAlignment="1">
      <alignment horizontal="center" vertical="center" wrapText="1"/>
    </xf>
    <xf numFmtId="1" fontId="48" fillId="0" borderId="14" xfId="26" applyNumberFormat="1" applyFont="1" applyBorder="1" applyAlignment="1">
      <alignment horizontal="center" vertical="center" wrapText="1"/>
    </xf>
    <xf numFmtId="0" fontId="44" fillId="0" borderId="1" xfId="10" applyFont="1" applyFill="1" applyBorder="1" applyAlignment="1">
      <alignment horizontal="center" vertical="center" wrapText="1"/>
    </xf>
    <xf numFmtId="0" fontId="14" fillId="0" borderId="1" xfId="10" applyFont="1" applyFill="1" applyBorder="1" applyAlignment="1">
      <alignment horizontal="center" vertical="center" wrapText="1"/>
    </xf>
    <xf numFmtId="9" fontId="56" fillId="0" borderId="3" xfId="10" applyNumberFormat="1" applyFont="1" applyFill="1" applyBorder="1" applyAlignment="1">
      <alignment horizontal="left"/>
    </xf>
    <xf numFmtId="9" fontId="56" fillId="0" borderId="19" xfId="10" applyNumberFormat="1" applyFont="1" applyFill="1" applyBorder="1" applyAlignment="1">
      <alignment horizontal="left"/>
    </xf>
    <xf numFmtId="9" fontId="56" fillId="0" borderId="20" xfId="10" applyNumberFormat="1" applyFont="1" applyFill="1" applyBorder="1" applyAlignment="1">
      <alignment horizontal="left"/>
    </xf>
    <xf numFmtId="0" fontId="56" fillId="0" borderId="3" xfId="10" applyFont="1" applyFill="1" applyBorder="1" applyAlignment="1">
      <alignment horizontal="center"/>
    </xf>
    <xf numFmtId="0" fontId="56" fillId="0" borderId="19" xfId="10" applyFont="1" applyFill="1" applyBorder="1" applyAlignment="1">
      <alignment horizontal="center"/>
    </xf>
    <xf numFmtId="0" fontId="56" fillId="0" borderId="20" xfId="10" applyFont="1" applyFill="1" applyBorder="1" applyAlignment="1">
      <alignment horizontal="center"/>
    </xf>
    <xf numFmtId="0" fontId="56" fillId="0" borderId="3" xfId="10" applyFont="1" applyFill="1" applyBorder="1" applyAlignment="1">
      <alignment horizontal="left" vertical="center"/>
    </xf>
    <xf numFmtId="0" fontId="56" fillId="0" borderId="19" xfId="10" applyFont="1" applyFill="1" applyBorder="1" applyAlignment="1">
      <alignment horizontal="left" vertical="center"/>
    </xf>
    <xf numFmtId="0" fontId="56" fillId="0" borderId="20" xfId="10" applyFont="1" applyFill="1" applyBorder="1" applyAlignment="1">
      <alignment horizontal="left" vertical="center"/>
    </xf>
    <xf numFmtId="0" fontId="44" fillId="0" borderId="0" xfId="10" applyFont="1" applyFill="1" applyAlignment="1">
      <alignment vertical="center"/>
    </xf>
    <xf numFmtId="0" fontId="12" fillId="0" borderId="0" xfId="35" applyFill="1" applyAlignment="1">
      <alignment vertical="center"/>
    </xf>
    <xf numFmtId="0" fontId="44" fillId="0" borderId="0" xfId="10" applyFont="1" applyFill="1" applyAlignment="1">
      <alignment horizontal="center" vertical="center"/>
    </xf>
    <xf numFmtId="0" fontId="44" fillId="0" borderId="0" xfId="10" applyFont="1" applyFill="1" applyAlignment="1">
      <alignment horizontal="center" vertical="center" wrapText="1"/>
    </xf>
    <xf numFmtId="0" fontId="14" fillId="0" borderId="0" xfId="10" applyFont="1" applyFill="1" applyAlignment="1">
      <alignment horizontal="center" vertical="center" wrapText="1"/>
    </xf>
    <xf numFmtId="0" fontId="20" fillId="0" borderId="1" xfId="22" applyFont="1" applyFill="1" applyBorder="1" applyAlignment="1">
      <alignment horizontal="center" vertical="center" wrapText="1"/>
    </xf>
    <xf numFmtId="0" fontId="67" fillId="0" borderId="0" xfId="22" applyFont="1" applyAlignment="1">
      <alignment vertical="top" wrapText="1"/>
    </xf>
    <xf numFmtId="49" fontId="2" fillId="0" borderId="0" xfId="22" applyNumberFormat="1" applyAlignment="1">
      <alignment horizontal="center"/>
    </xf>
    <xf numFmtId="0" fontId="63" fillId="0" borderId="4" xfId="22" applyFont="1" applyBorder="1" applyAlignment="1">
      <alignment horizontal="center" vertical="top" wrapText="1"/>
    </xf>
    <xf numFmtId="0" fontId="63" fillId="0" borderId="0" xfId="22" applyFont="1" applyBorder="1" applyAlignment="1">
      <alignment horizontal="center" vertical="top" wrapText="1"/>
    </xf>
    <xf numFmtId="0" fontId="63" fillId="0" borderId="3" xfId="22" applyFont="1" applyFill="1" applyBorder="1" applyAlignment="1">
      <alignment horizontal="center" vertical="center" wrapText="1"/>
    </xf>
    <xf numFmtId="0" fontId="63" fillId="0" borderId="19" xfId="22" applyFont="1" applyFill="1" applyBorder="1" applyAlignment="1">
      <alignment horizontal="center" vertical="center" wrapText="1"/>
    </xf>
    <xf numFmtId="0" fontId="63" fillId="0" borderId="20" xfId="22" applyFont="1" applyFill="1" applyBorder="1" applyAlignment="1">
      <alignment horizontal="center" vertical="center" wrapText="1"/>
    </xf>
    <xf numFmtId="0" fontId="58" fillId="0" borderId="1" xfId="22" applyFont="1" applyFill="1" applyBorder="1" applyAlignment="1">
      <alignment horizontal="center" vertical="center" wrapText="1"/>
    </xf>
    <xf numFmtId="0" fontId="2" fillId="0" borderId="1" xfId="22" applyFont="1" applyFill="1" applyBorder="1" applyAlignment="1">
      <alignment horizontal="center" vertical="center" wrapText="1"/>
    </xf>
    <xf numFmtId="2" fontId="62" fillId="0" borderId="1" xfId="22" applyNumberFormat="1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center" vertical="center" wrapText="1"/>
    </xf>
    <xf numFmtId="0" fontId="2" fillId="9" borderId="1" xfId="22" applyFont="1" applyFill="1" applyBorder="1" applyAlignment="1">
      <alignment horizontal="center" vertical="center" wrapText="1"/>
    </xf>
    <xf numFmtId="0" fontId="4" fillId="0" borderId="3" xfId="22" applyFont="1" applyFill="1" applyBorder="1" applyAlignment="1">
      <alignment horizontal="center" vertical="center" wrapText="1"/>
    </xf>
    <xf numFmtId="0" fontId="4" fillId="0" borderId="19" xfId="22" applyFont="1" applyFill="1" applyBorder="1" applyAlignment="1">
      <alignment horizontal="center" vertical="center" wrapText="1"/>
    </xf>
    <xf numFmtId="0" fontId="4" fillId="0" borderId="20" xfId="22" applyFont="1" applyFill="1" applyBorder="1" applyAlignment="1">
      <alignment horizontal="center" vertical="center" wrapText="1"/>
    </xf>
    <xf numFmtId="0" fontId="58" fillId="0" borderId="3" xfId="22" applyFont="1" applyFill="1" applyBorder="1" applyAlignment="1">
      <alignment horizontal="center" vertical="center" wrapText="1"/>
    </xf>
    <xf numFmtId="0" fontId="58" fillId="0" borderId="19" xfId="22" applyFont="1" applyFill="1" applyBorder="1" applyAlignment="1">
      <alignment horizontal="center" vertical="center" wrapText="1"/>
    </xf>
    <xf numFmtId="0" fontId="58" fillId="0" borderId="20" xfId="22" applyFont="1" applyFill="1" applyBorder="1" applyAlignment="1">
      <alignment horizontal="center" vertical="center" wrapText="1"/>
    </xf>
    <xf numFmtId="0" fontId="2" fillId="0" borderId="6" xfId="22" applyFont="1" applyBorder="1" applyAlignment="1">
      <alignment horizontal="left" vertical="center" wrapText="1"/>
    </xf>
    <xf numFmtId="0" fontId="2" fillId="0" borderId="4" xfId="22" applyFont="1" applyBorder="1" applyAlignment="1">
      <alignment horizontal="left" vertical="center" wrapText="1"/>
    </xf>
    <xf numFmtId="0" fontId="2" fillId="0" borderId="18" xfId="22" applyFont="1" applyBorder="1" applyAlignment="1">
      <alignment horizontal="left" vertical="center" wrapText="1"/>
    </xf>
    <xf numFmtId="0" fontId="2" fillId="0" borderId="54" xfId="22" applyFont="1" applyBorder="1" applyAlignment="1">
      <alignment horizontal="left" vertical="center" wrapText="1"/>
    </xf>
    <xf numFmtId="0" fontId="2" fillId="0" borderId="2" xfId="22" applyFont="1" applyBorder="1" applyAlignment="1">
      <alignment horizontal="left" vertical="center" wrapText="1"/>
    </xf>
    <xf numFmtId="0" fontId="2" fillId="0" borderId="55" xfId="22" applyFont="1" applyBorder="1" applyAlignment="1">
      <alignment horizontal="left" vertical="center" wrapText="1"/>
    </xf>
    <xf numFmtId="0" fontId="20" fillId="0" borderId="6" xfId="28" applyFont="1" applyFill="1" applyBorder="1" applyAlignment="1" applyProtection="1">
      <alignment horizontal="left" vertical="center" wrapText="1"/>
      <protection locked="0"/>
    </xf>
    <xf numFmtId="0" fontId="20" fillId="0" borderId="4" xfId="28" applyFont="1" applyFill="1" applyBorder="1" applyAlignment="1" applyProtection="1">
      <alignment horizontal="left" vertical="center" wrapText="1"/>
      <protection locked="0"/>
    </xf>
    <xf numFmtId="0" fontId="20" fillId="0" borderId="18" xfId="28" applyFont="1" applyFill="1" applyBorder="1" applyAlignment="1" applyProtection="1">
      <alignment horizontal="left" vertical="center" wrapText="1"/>
      <protection locked="0"/>
    </xf>
    <xf numFmtId="0" fontId="20" fillId="0" borderId="54" xfId="28" applyFont="1" applyFill="1" applyBorder="1" applyAlignment="1" applyProtection="1">
      <alignment horizontal="left" vertical="center" wrapText="1"/>
      <protection locked="0"/>
    </xf>
    <xf numFmtId="0" fontId="20" fillId="0" borderId="2" xfId="28" applyFont="1" applyFill="1" applyBorder="1" applyAlignment="1" applyProtection="1">
      <alignment horizontal="left" vertical="center" wrapText="1"/>
      <protection locked="0"/>
    </xf>
    <xf numFmtId="0" fontId="20" fillId="0" borderId="55" xfId="28" applyFont="1" applyFill="1" applyBorder="1" applyAlignment="1" applyProtection="1">
      <alignment horizontal="left" vertical="center" wrapText="1"/>
      <protection locked="0"/>
    </xf>
    <xf numFmtId="0" fontId="20" fillId="0" borderId="3" xfId="28" applyFont="1" applyFill="1" applyBorder="1" applyAlignment="1" applyProtection="1">
      <alignment horizontal="left" vertical="center" wrapText="1"/>
      <protection locked="0"/>
    </xf>
    <xf numFmtId="0" fontId="20" fillId="0" borderId="19" xfId="28" applyFont="1" applyFill="1" applyBorder="1" applyAlignment="1" applyProtection="1">
      <alignment horizontal="left" vertical="center" wrapText="1"/>
      <protection locked="0"/>
    </xf>
    <xf numFmtId="0" fontId="20" fillId="0" borderId="20" xfId="28" applyFont="1" applyFill="1" applyBorder="1" applyAlignment="1" applyProtection="1">
      <alignment horizontal="left" vertical="center" wrapText="1"/>
      <protection locked="0"/>
    </xf>
    <xf numFmtId="0" fontId="2" fillId="0" borderId="19" xfId="22" applyBorder="1" applyAlignment="1">
      <alignment horizontal="center" vertical="top" wrapText="1"/>
    </xf>
    <xf numFmtId="0" fontId="2" fillId="0" borderId="20" xfId="22" applyBorder="1" applyAlignment="1">
      <alignment horizontal="center" vertical="top" wrapText="1"/>
    </xf>
    <xf numFmtId="0" fontId="63" fillId="0" borderId="1" xfId="22" applyFont="1" applyFill="1" applyBorder="1" applyAlignment="1">
      <alignment horizontal="center" vertical="center" wrapText="1"/>
    </xf>
    <xf numFmtId="0" fontId="20" fillId="0" borderId="3" xfId="28" applyFont="1" applyFill="1" applyBorder="1" applyAlignment="1" applyProtection="1">
      <alignment horizontal="left" vertical="top" wrapText="1"/>
      <protection locked="0"/>
    </xf>
    <xf numFmtId="0" fontId="20" fillId="0" borderId="19" xfId="28" applyFont="1" applyFill="1" applyBorder="1" applyAlignment="1" applyProtection="1">
      <alignment horizontal="left" vertical="top" wrapText="1"/>
      <protection locked="0"/>
    </xf>
    <xf numFmtId="0" fontId="20" fillId="0" borderId="20" xfId="28" applyFont="1" applyFill="1" applyBorder="1" applyAlignment="1" applyProtection="1">
      <alignment horizontal="left" vertical="top" wrapText="1"/>
      <protection locked="0"/>
    </xf>
    <xf numFmtId="2" fontId="4" fillId="0" borderId="0" xfId="22" applyNumberFormat="1" applyFont="1" applyAlignment="1">
      <alignment horizontal="center"/>
    </xf>
    <xf numFmtId="0" fontId="4" fillId="0" borderId="0" xfId="22" applyFont="1" applyAlignment="1">
      <alignment horizontal="center"/>
    </xf>
    <xf numFmtId="0" fontId="2" fillId="0" borderId="3" xfId="22" applyFont="1" applyBorder="1" applyAlignment="1">
      <alignment horizontal="left" vertical="center"/>
    </xf>
    <xf numFmtId="0" fontId="2" fillId="0" borderId="20" xfId="22" applyFont="1" applyBorder="1" applyAlignment="1">
      <alignment horizontal="left" vertical="center"/>
    </xf>
    <xf numFmtId="0" fontId="20" fillId="0" borderId="0" xfId="28" applyFont="1" applyFill="1" applyAlignment="1" applyProtection="1">
      <alignment horizontal="left" vertical="center" wrapText="1"/>
      <protection locked="0"/>
    </xf>
    <xf numFmtId="0" fontId="1" fillId="0" borderId="3" xfId="14" applyFont="1" applyFill="1" applyBorder="1" applyAlignment="1">
      <alignment vertical="center" wrapText="1"/>
    </xf>
    <xf numFmtId="0" fontId="1" fillId="0" borderId="19" xfId="14" applyFont="1" applyFill="1" applyBorder="1" applyAlignment="1">
      <alignment vertical="center" wrapText="1"/>
    </xf>
    <xf numFmtId="0" fontId="1" fillId="0" borderId="20" xfId="14" applyFont="1" applyFill="1" applyBorder="1" applyAlignment="1">
      <alignment vertical="center" wrapText="1"/>
    </xf>
    <xf numFmtId="0" fontId="73" fillId="0" borderId="1" xfId="14" applyFont="1" applyFill="1" applyBorder="1" applyAlignment="1">
      <alignment horizontal="left" vertical="center" wrapText="1"/>
    </xf>
    <xf numFmtId="0" fontId="12" fillId="0" borderId="0" xfId="14" applyFill="1" applyBorder="1" applyAlignment="1">
      <alignment horizontal="center"/>
    </xf>
    <xf numFmtId="0" fontId="39" fillId="0" borderId="0" xfId="10" applyFont="1" applyFill="1" applyBorder="1" applyAlignment="1">
      <alignment horizontal="left" vertical="center"/>
    </xf>
    <xf numFmtId="0" fontId="1" fillId="0" borderId="1" xfId="14" applyFont="1" applyFill="1" applyBorder="1" applyAlignment="1">
      <alignment horizontal="center" vertical="center" wrapText="1"/>
    </xf>
    <xf numFmtId="0" fontId="64" fillId="0" borderId="0" xfId="14" applyFont="1" applyFill="1" applyAlignment="1">
      <alignment horizontal="right"/>
    </xf>
    <xf numFmtId="0" fontId="56" fillId="0" borderId="0" xfId="14" applyFont="1" applyFill="1" applyBorder="1" applyAlignment="1">
      <alignment horizontal="center" vertical="center"/>
    </xf>
    <xf numFmtId="0" fontId="56" fillId="0" borderId="0" xfId="14" applyFont="1" applyFill="1" applyBorder="1" applyAlignment="1">
      <alignment horizontal="center" vertical="center" wrapText="1"/>
    </xf>
    <xf numFmtId="0" fontId="39" fillId="0" borderId="0" xfId="10" applyFont="1" applyFill="1" applyBorder="1" applyAlignment="1">
      <alignment horizontal="left" vertical="center" wrapText="1"/>
    </xf>
    <xf numFmtId="0" fontId="1" fillId="0" borderId="3" xfId="10" applyFont="1" applyFill="1" applyBorder="1" applyAlignment="1">
      <alignment horizontal="center" vertical="center" wrapText="1"/>
    </xf>
    <xf numFmtId="0" fontId="1" fillId="0" borderId="19" xfId="10" applyFont="1" applyFill="1" applyBorder="1" applyAlignment="1">
      <alignment horizontal="center" vertical="center" wrapText="1"/>
    </xf>
    <xf numFmtId="0" fontId="1" fillId="0" borderId="20" xfId="10" applyFont="1" applyFill="1" applyBorder="1" applyAlignment="1">
      <alignment horizontal="center" vertical="center" wrapText="1"/>
    </xf>
    <xf numFmtId="0" fontId="56" fillId="0" borderId="3" xfId="10" applyFont="1" applyFill="1" applyBorder="1" applyAlignment="1">
      <alignment horizontal="center" vertical="center" wrapText="1"/>
    </xf>
    <xf numFmtId="0" fontId="56" fillId="0" borderId="19" xfId="10" applyFont="1" applyFill="1" applyBorder="1" applyAlignment="1">
      <alignment horizontal="center" vertical="center" wrapText="1"/>
    </xf>
    <xf numFmtId="0" fontId="56" fillId="0" borderId="20" xfId="10" applyFont="1" applyFill="1" applyBorder="1" applyAlignment="1">
      <alignment horizontal="center" vertical="center" wrapText="1"/>
    </xf>
    <xf numFmtId="0" fontId="56" fillId="0" borderId="3" xfId="10" applyFont="1" applyFill="1" applyBorder="1" applyAlignment="1">
      <alignment horizontal="left" wrapText="1"/>
    </xf>
    <xf numFmtId="0" fontId="56" fillId="0" borderId="19" xfId="10" applyFont="1" applyFill="1" applyBorder="1" applyAlignment="1">
      <alignment horizontal="left" wrapText="1"/>
    </xf>
    <xf numFmtId="0" fontId="56" fillId="0" borderId="20" xfId="10" applyFont="1" applyFill="1" applyBorder="1" applyAlignment="1">
      <alignment horizontal="left" wrapText="1"/>
    </xf>
    <xf numFmtId="0" fontId="1" fillId="0" borderId="5" xfId="10" applyFont="1" applyFill="1" applyBorder="1" applyAlignment="1">
      <alignment horizontal="center" vertical="center" wrapText="1"/>
    </xf>
    <xf numFmtId="0" fontId="1" fillId="0" borderId="17" xfId="10" applyFont="1" applyFill="1" applyBorder="1" applyAlignment="1">
      <alignment horizontal="center" vertical="center" wrapText="1"/>
    </xf>
    <xf numFmtId="0" fontId="56" fillId="0" borderId="2" xfId="10" applyFont="1" applyFill="1" applyBorder="1" applyAlignment="1">
      <alignment vertical="center" wrapText="1"/>
    </xf>
    <xf numFmtId="0" fontId="76" fillId="0" borderId="0" xfId="10" applyFont="1" applyFill="1" applyAlignment="1">
      <alignment horizontal="center" vertical="center"/>
    </xf>
    <xf numFmtId="0" fontId="56" fillId="0" borderId="0" xfId="10" applyFont="1" applyFill="1" applyAlignment="1">
      <alignment horizontal="center" vertical="center" wrapText="1"/>
    </xf>
    <xf numFmtId="0" fontId="56" fillId="0" borderId="0" xfId="10" applyFont="1" applyFill="1" applyAlignment="1">
      <alignment vertical="center" wrapText="1"/>
    </xf>
    <xf numFmtId="0" fontId="2" fillId="0" borderId="0" xfId="4" applyFont="1" applyBorder="1" applyAlignment="1">
      <alignment horizontal="left" vertical="top" wrapText="1"/>
    </xf>
    <xf numFmtId="0" fontId="8" fillId="0" borderId="4" xfId="4" applyFont="1" applyBorder="1" applyAlignment="1">
      <alignment horizontal="center" vertical="top" wrapText="1"/>
    </xf>
    <xf numFmtId="0" fontId="8" fillId="0" borderId="0" xfId="4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4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4" fillId="0" borderId="0" xfId="4" applyFont="1" applyAlignment="1">
      <alignment horizontal="center"/>
    </xf>
    <xf numFmtId="0" fontId="4" fillId="0" borderId="2" xfId="4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2" fillId="2" borderId="1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5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70" fontId="2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2" fontId="10" fillId="0" borderId="0" xfId="0" applyNumberFormat="1" applyFont="1"/>
    <xf numFmtId="0" fontId="2" fillId="0" borderId="1" xfId="0" applyNumberFormat="1" applyFont="1" applyFill="1" applyBorder="1" applyAlignment="1">
      <alignment horizontal="right" vertical="top" wrapText="1"/>
    </xf>
  </cellXfs>
  <cellStyles count="38">
    <cellStyle name="Excel Built-in Normal" xfId="34"/>
    <cellStyle name="Гиперссылка" xfId="31" builtinId="8"/>
    <cellStyle name="Итоги" xfId="1"/>
    <cellStyle name="ЛокСмета" xfId="2"/>
    <cellStyle name="Обычный" xfId="0" builtinId="0"/>
    <cellStyle name="Обычный 10 3" xfId="26"/>
    <cellStyle name="Обычный 15" xfId="9"/>
    <cellStyle name="Обычный 2" xfId="10"/>
    <cellStyle name="Обычный 2 2 2 2" xfId="22"/>
    <cellStyle name="Обычный 2 2 4" xfId="17"/>
    <cellStyle name="Обычный 28 7" xfId="14"/>
    <cellStyle name="Обычный 3" xfId="11"/>
    <cellStyle name="Обычный 3 2" xfId="18"/>
    <cellStyle name="Обычный 3 3" xfId="20"/>
    <cellStyle name="Обычный 40" xfId="23"/>
    <cellStyle name="Обычный 40 2" xfId="29"/>
    <cellStyle name="Обычный 42" xfId="35"/>
    <cellStyle name="Обычный 49" xfId="19"/>
    <cellStyle name="Обычный_1080  сводный расчет" xfId="25"/>
    <cellStyle name="Обычный_6200_PRT" xfId="28"/>
    <cellStyle name="Обычный_6200_PRT 2" xfId="24"/>
    <cellStyle name="Обычный_6200РД" xfId="27"/>
    <cellStyle name="ПИР" xfId="3"/>
    <cellStyle name="Процентный" xfId="7" builtinId="5"/>
    <cellStyle name="Процентный 10" xfId="21"/>
    <cellStyle name="Процентный 2" xfId="12"/>
    <cellStyle name="Процентный 3" xfId="32"/>
    <cellStyle name="Титул" xfId="4"/>
    <cellStyle name="Финансовый" xfId="6" builtinId="3"/>
    <cellStyle name="Финансовый [0] 2" xfId="13"/>
    <cellStyle name="Финансовый [0] 2 2" xfId="36"/>
    <cellStyle name="Финансовый 12" xfId="33"/>
    <cellStyle name="Финансовый 13" xfId="15"/>
    <cellStyle name="Финансовый 2" xfId="8"/>
    <cellStyle name="Финансовый 2 2" xfId="37"/>
    <cellStyle name="Финансовый 3" xfId="30"/>
    <cellStyle name="Финансовый 7 2" xfId="16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9.xml"/><Relationship Id="rId21" Type="http://schemas.openxmlformats.org/officeDocument/2006/relationships/externalLink" Target="externalLinks/externalLink4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63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51.xml"/><Relationship Id="rId84" Type="http://schemas.openxmlformats.org/officeDocument/2006/relationships/externalLink" Target="externalLinks/externalLink67.xml"/><Relationship Id="rId89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53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41.xml"/><Relationship Id="rId74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62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39.xml"/><Relationship Id="rId64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6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4.xml"/><Relationship Id="rId72" Type="http://schemas.openxmlformats.org/officeDocument/2006/relationships/externalLink" Target="externalLinks/externalLink55.xml"/><Relationship Id="rId80" Type="http://schemas.openxmlformats.org/officeDocument/2006/relationships/externalLink" Target="externalLinks/externalLink63.xml"/><Relationship Id="rId85" Type="http://schemas.openxmlformats.org/officeDocument/2006/relationships/externalLink" Target="externalLinks/externalLink6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59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50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Relationship Id="rId54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45.xml"/><Relationship Id="rId70" Type="http://schemas.openxmlformats.org/officeDocument/2006/relationships/externalLink" Target="externalLinks/externalLink53.xml"/><Relationship Id="rId75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66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40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35.xml"/><Relationship Id="rId60" Type="http://schemas.openxmlformats.org/officeDocument/2006/relationships/externalLink" Target="externalLinks/externalLink43.xml"/><Relationship Id="rId65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56.xml"/><Relationship Id="rId78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64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9" Type="http://schemas.openxmlformats.org/officeDocument/2006/relationships/externalLink" Target="externalLinks/externalLink22.xml"/><Relationship Id="rId34" Type="http://schemas.openxmlformats.org/officeDocument/2006/relationships/externalLink" Target="externalLinks/externalLink17.xml"/><Relationship Id="rId50" Type="http://schemas.openxmlformats.org/officeDocument/2006/relationships/externalLink" Target="externalLinks/externalLink33.xml"/><Relationship Id="rId55" Type="http://schemas.openxmlformats.org/officeDocument/2006/relationships/externalLink" Target="externalLinks/externalLink38.xml"/><Relationship Id="rId76" Type="http://schemas.openxmlformats.org/officeDocument/2006/relationships/externalLink" Target="externalLinks/externalLink59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7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66" Type="http://schemas.openxmlformats.org/officeDocument/2006/relationships/externalLink" Target="externalLinks/externalLink49.xml"/><Relationship Id="rId87" Type="http://schemas.openxmlformats.org/officeDocument/2006/relationships/styles" Target="styles.xml"/><Relationship Id="rId61" Type="http://schemas.openxmlformats.org/officeDocument/2006/relationships/externalLink" Target="externalLinks/externalLink44.xml"/><Relationship Id="rId82" Type="http://schemas.openxmlformats.org/officeDocument/2006/relationships/externalLink" Target="externalLinks/externalLink65.xml"/><Relationship Id="rId1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695575" y="9058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695575" y="9058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695575" y="9058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695575" y="9058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6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695575" y="9058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7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695575" y="9058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695575" y="9058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695575" y="9058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57;&#1084;&#1077;&#1090;&#1099;%20&#1088;&#1072;&#1073;&#1086;&#1095;&#1080;&#1077;\2008\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DC\smo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Temp\Rar$DI00.781\&#1048;&#1079;&#1099;&#1089;&#1082;&#1072;&#1085;&#1080;&#1103;\&#1075;&#1077;&#1086;&#1083;-&#1048;&#1082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c.local\share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Temp\Rar$DI00.781\&#1048;&#1079;&#1099;&#1089;&#1082;&#1072;&#1085;&#1080;&#1103;\&#1075;&#1077;&#1086;&#1083;-&#1048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c.local\share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57;&#1084;&#1077;&#1090;&#1099;%20&#1088;&#1072;&#1073;&#1086;&#1095;&#1080;&#1077;\2008\&#1089;&#1084;&#1077;&#1090;&#1072;%20&#1075;&#1077;&#1086;&#1083;%20&#1042;&#1086;&#1083;&#1075;&#107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43;&#1045;&#1054;&#1057;&#1052;&#1045;&#1058;&#1040;\&#1056;&#1040;&#1057;&#1063;&#1045;&#1058;%20&#1057;&#1052;&#1045;&#1058;&#106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c.local\share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43;&#1045;&#1054;&#1057;&#1052;&#1045;&#1058;&#1040;\&#1056;&#1040;&#1057;&#1063;&#1045;&#1058;%20&#1057;&#1052;&#1045;&#1058;&#1067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&#1057;&#1052;&#1045;&#1058;&#1067;\INGGEO\1501-1530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rozhnyj\Downloads\&#1042;&#1040;&#1057;&#1048;&#1051;&#1048;&#1049;\&#1055;&#1048;&#1056;%20&#1057;&#1090;&#1072;&#1076;&#1080;&#1086;&#1085;\DOCUME~1\TEMP\LOCALS~1\Temp\Xl000026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c.local\share\Users\Narozhnyj\Downloads\&#1042;&#1040;&#1057;&#1048;&#1051;&#1048;&#1049;\&#1055;&#1048;&#1056;%20&#1057;&#1090;&#1072;&#1076;&#1080;&#1086;&#1085;\DOCUME~1\TEMP\LOCALS~1\Temp\Xl000026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dzhanumova\Downloads\NUM2TEXT.xl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 опроса"/>
      <sheetName val="СметаСводная снег"/>
      <sheetName val="к.84-к.83"/>
      <sheetName val="Лист2"/>
      <sheetName val="93-110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вод 2"/>
      <sheetName val="Прибыль опл"/>
      <sheetName val="СМЕТА проект"/>
      <sheetName val="таблица руководству"/>
      <sheetName val="Суточная добыча за неделю"/>
      <sheetName val="РП"/>
      <sheetName val="list"/>
      <sheetName val="Вспомогательный"/>
      <sheetName val="Смета 1"/>
      <sheetName val="Табл38-7"/>
      <sheetName val="вариант"/>
      <sheetName val="Обновление"/>
      <sheetName val="Лист1"/>
      <sheetName val="Цена"/>
      <sheetName val="Product"/>
      <sheetName val="Разработка проекта"/>
      <sheetName val="сводная"/>
      <sheetName val="См 1 наруж.водопровод"/>
      <sheetName val="График"/>
      <sheetName val="топо"/>
      <sheetName val="Суточная"/>
      <sheetName val="5ОборРабМест(HP)"/>
      <sheetName val="ПДР"/>
      <sheetName val="1"/>
      <sheetName val="СметаСводная Рыб"/>
      <sheetName val="СметаСводная Колпино"/>
      <sheetName val="СметаСводная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  <sheetName val="Проект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топография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  <sheetName val="лист1"/>
      <sheetName val="обнов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Исх1"/>
      <sheetName val="ПС"/>
      <sheetName val="Main list"/>
      <sheetName val="эл_химз_3"/>
      <sheetName val="геология_3"/>
      <sheetName val="6_143"/>
      <sheetName val="6_3_13"/>
      <sheetName val="6_203"/>
      <sheetName val="6_4_13"/>
      <sheetName val="6_11_1__сторонние3"/>
      <sheetName val="8_14_КР_(списание)ОПСТИКР3"/>
      <sheetName val="Данные_для_расчёта_сметы2"/>
      <sheetName val="6_14_КР2"/>
      <sheetName val="Пример_расчета2"/>
      <sheetName val="свод_22"/>
      <sheetName val="Зап-3-_СЦБ2"/>
      <sheetName val="СметаСводная_Рыб2"/>
      <sheetName val="13_11"/>
      <sheetName val="Текущие_цены2"/>
      <sheetName val="отчет_эл_эн__20002"/>
      <sheetName val="к_84-к_832"/>
      <sheetName val="Коэфф1_2"/>
      <sheetName val="КП_(2)1"/>
      <sheetName val="6_31"/>
      <sheetName val="6_71"/>
      <sheetName val="6_3_1_31"/>
      <sheetName val="свод_31"/>
      <sheetName val="Смета2_проект__раб_2"/>
      <sheetName val="Смета_12"/>
      <sheetName val="СМЕТА_проект1"/>
      <sheetName val="Production_and_Spend1"/>
      <sheetName val="Прайс_лист2"/>
      <sheetName val="1_31"/>
      <sheetName val="К_рын1"/>
      <sheetName val="Сводная_смета1"/>
      <sheetName val="См_1_наруж_водопровод2"/>
      <sheetName val="Разработка_проекта2"/>
      <sheetName val="КП_НовоКов2"/>
      <sheetName val="СметаСводная_1_оч2"/>
      <sheetName val="Переменные_и_константы1"/>
      <sheetName val="свод_(2)1"/>
      <sheetName val="Калплан_ОИ2_Макм_крестики1"/>
      <sheetName val="СметаСводная_павильон1"/>
      <sheetName val="Св__смета1"/>
      <sheetName val="РБС_ИЗМ11"/>
      <sheetName val="СметаСводная_снег1"/>
      <sheetName val="Лист_опроса1"/>
      <sheetName val="Исполнение__освоение_по_закупк1"/>
      <sheetName val="Исполнение_для_Ускова1"/>
      <sheetName val="Выборка_по_отсыпкам1"/>
      <sheetName val="ИП__отсыпки_1"/>
      <sheetName val="ИП__отсыпки_ФОТ_диз_т_1"/>
      <sheetName val="ИП__отсыпки___выборка_1"/>
      <sheetName val="Исполнение_по_оборуд_1"/>
      <sheetName val="Исполнение_по_оборуд___2_1"/>
      <sheetName val="Исполнение_сжато1"/>
      <sheetName val="Форма_для_бурения1"/>
      <sheetName val="Форма_для_КС1"/>
      <sheetName val="Форма_для_ГР1"/>
      <sheetName val="Смета_1свод1"/>
      <sheetName val="таблица_руководству1"/>
      <sheetName val="Суточная_добыча_за_неделю1"/>
      <sheetName val="Прибыль_опл1"/>
      <sheetName val="№5_СУБ_Инж_защ1"/>
      <sheetName val="HP_и_оргтехника1"/>
      <sheetName val="Таблица_21"/>
      <sheetName val="Таблица_4_АСУТП1"/>
      <sheetName val="ст_ГТМ1"/>
      <sheetName val="ПДР_ООО_&quot;Юкос_ФБЦ&quot;1"/>
      <sheetName val="исходные_данные1"/>
      <sheetName val="расчетные_таблицы1"/>
      <sheetName val="Амур_ДОН1"/>
      <sheetName val="кп_ГК1"/>
      <sheetName val="Справочные_данные1"/>
      <sheetName val="Б_Сатка1"/>
      <sheetName val="справ_2"/>
      <sheetName val="Перечень_ИУ1"/>
      <sheetName val="3_1_ТХ1"/>
      <sheetName val="СметаСводная_Колпино1"/>
      <sheetName val="3_51"/>
      <sheetName val="суб_подряд2"/>
      <sheetName val="ПСБ_-_ОЭ2"/>
      <sheetName val="Смета_21"/>
      <sheetName val="Ачинский_НПЗ1"/>
      <sheetName val="См3_СЦБ-зап1"/>
      <sheetName val="Хаттон_90_90_Femco1"/>
      <sheetName val="свод_общ1"/>
      <sheetName val="Смета_5_2__Кусты25,29,31,651"/>
      <sheetName val="смета_СИД1"/>
      <sheetName val="ресурсная_вед_1"/>
      <sheetName val="р_Волхов1"/>
      <sheetName val="КП_к_ГК1"/>
      <sheetName val="изыскания_21"/>
      <sheetName val="Калплан_Кра1"/>
      <sheetName val="6_11_новый1"/>
      <sheetName val="Opex_personnel_(Term_facs)1"/>
      <sheetName val="Капитальные_затраты1"/>
      <sheetName val="Пояснение_"/>
      <sheetName val="3_11"/>
      <sheetName val="Коммерческие_расходы1"/>
      <sheetName val="смета_2_проект__работы"/>
      <sheetName val="СС_замеч_с_ответами1"/>
      <sheetName val="УП__20041"/>
      <sheetName val="в_работу1"/>
      <sheetName val="3_21"/>
      <sheetName val="3_31"/>
      <sheetName val="Р2_11"/>
      <sheetName val="Р2_21"/>
      <sheetName val="Удельные(проф_)1"/>
      <sheetName val="Константы_и_результаты1"/>
      <sheetName val="расчет_№31"/>
      <sheetName val="20_Кредиты_краткосрочные1"/>
      <sheetName val="Перечень_Заказчиков1"/>
      <sheetName val="2_2_1"/>
      <sheetName val="СтрЗапасов_(2)"/>
      <sheetName val="PwC_Copies_from_old_models_--&gt;&gt;"/>
      <sheetName val="Сравнение_ДПН_факт_06-07"/>
      <sheetName val="НМ_расчеты"/>
      <sheetName val="КП_к_снег_Рыбинская1"/>
      <sheetName val="Коэф_КВ"/>
      <sheetName val="Смета_терзем"/>
      <sheetName val="Кал_план_Жукова_даты_-_не_надо"/>
      <sheetName val="матер_"/>
      <sheetName val="КП_Прим_(3)"/>
      <sheetName val="кп_(3)"/>
      <sheetName val="фонтан_разбитый2"/>
      <sheetName val="Баланс_(Ф1)"/>
      <sheetName val="Смета_3_Гидролог"/>
      <sheetName val="Записка_СЦБ"/>
      <sheetName val="РС_"/>
      <sheetName val="Source_lists"/>
      <sheetName val="Общая_часть"/>
      <sheetName val="Табл_51"/>
      <sheetName val="Табл_21"/>
      <sheetName val="См_№3_ОПР"/>
      <sheetName val="см_№6_АВЗУ_и_ГПЗУ"/>
      <sheetName val="Input_Assumptions"/>
      <sheetName val="см_№1_1_Геодезические_работы_"/>
      <sheetName val="см_№1_4_Экология_"/>
      <sheetName val="АСУ_ТП_1_этап_ПД"/>
      <sheetName val="Расчет_курса"/>
      <sheetName val="Курс_доллара"/>
      <sheetName val="Календарь_новый"/>
      <sheetName val="Смета_№_1_ИИ_линия"/>
      <sheetName val="Дополнительные_параметры"/>
      <sheetName val="Свод_объем"/>
      <sheetName val="Дог_цена"/>
      <sheetName val="выборка_на22_июня"/>
      <sheetName val="3труба_(П)"/>
      <sheetName val="Объемы_работ_по_ПВ"/>
      <sheetName val="Таблица_5"/>
      <sheetName val="Таблица_3"/>
      <sheetName val="1_401_2"/>
      <sheetName val="PO_Data"/>
      <sheetName val="Раб_АУ"/>
      <sheetName val="р_Нева1"/>
      <sheetName val="р_Молога1"/>
      <sheetName val="18_рек_Ю-Х1"/>
      <sheetName val="нпс_Палкино1"/>
      <sheetName val="Россия_-_Китай1"/>
      <sheetName val="КМ_210-2381"/>
      <sheetName val="БТС-2_км_405-4591"/>
      <sheetName val="БТС-2_км_405-4531"/>
      <sheetName val="БТС-2_км_313-3521"/>
      <sheetName val="БТС-2_км326-3521"/>
      <sheetName val="Улейма_И1"/>
      <sheetName val="Белая_УБКА1"/>
      <sheetName val="км_72-75р_Левоннька1"/>
      <sheetName val="киенгоп-н_Челны_км_104-2061"/>
      <sheetName val="ВЛ_Урдома1"/>
      <sheetName val="Вл_Микунь_Урдома1"/>
      <sheetName val="ВЛ_Синдор-Микунь1"/>
      <sheetName val="Тон_Чермасан1"/>
      <sheetName val="Трасса_км_16-1471"/>
      <sheetName val="трасса_0-761"/>
      <sheetName val="Колва_781"/>
      <sheetName val="Гидрология__р_Колва_км_381"/>
      <sheetName val="ПСП_1"/>
      <sheetName val="Новая_сводка_(до_бюджета)_(2)2"/>
      <sheetName val="Что_пришло2"/>
      <sheetName val="влад-таблица_(2)2"/>
      <sheetName val="Новая_сводка_(до_бюджета)2"/>
      <sheetName val="Новая_сводка2"/>
      <sheetName val="Общие_расходы2"/>
      <sheetName val="Новая_сводка_(по_бюджету)2"/>
      <sheetName val="Íîâàÿ_ñâîäêà_(äî_áþäæåòà)_(2)2"/>
      <sheetName val="×òî_ïðèøëî2"/>
      <sheetName val="âëàä-òàáëèöà_(2)2"/>
      <sheetName val="Íîâàÿ_ñâîäêà_(äî_áþäæåòà)2"/>
      <sheetName val="Íîâàÿ_ñâîäêà2"/>
      <sheetName val="Îáùèå_ðàñõîäû2"/>
      <sheetName val="Íîâàÿ_ñâîäêà_(ïî_áþäæåòó)2"/>
      <sheetName val="6_10_12"/>
      <sheetName val="6_7_3_ТН2"/>
      <sheetName val="6_12"/>
      <sheetName val="6_52-свод1"/>
      <sheetName val="ДДС_(Форма_№3)"/>
      <sheetName val="Сводная_"/>
      <sheetName val="7_ТХ_Сети_(кор)"/>
      <sheetName val="Tier_311208"/>
      <sheetName val="Акт_выбора"/>
      <sheetName val="См_№7_Эл_"/>
      <sheetName val="См_№8_Пож_"/>
      <sheetName val="См_№3_ВиК"/>
      <sheetName val="Сметы_за_сопровождение"/>
      <sheetName val="См_3_АСУ"/>
      <sheetName val="Полигон_-_ИЭИ_"/>
      <sheetName val="Смета_ТЗ_АСУ-16"/>
      <sheetName val="База_Геодезия"/>
      <sheetName val="База_Геология"/>
      <sheetName val="База_Геофизика"/>
      <sheetName val="4_1_1"/>
      <sheetName val="исп_1_1_1"/>
      <sheetName val="База_Гидро"/>
      <sheetName val="4_2_1"/>
      <sheetName val="исп_1_1_2"/>
      <sheetName val="Исп__смета_этап_1_1,_1_2"/>
      <sheetName val="Исх. данные"/>
      <sheetName val="Промер глуб"/>
      <sheetName val="Расчет №1.1"/>
      <sheetName val="Расчет №2.1"/>
      <sheetName val="Пра"/>
      <sheetName val="ИД ПНР"/>
      <sheetName val="Технический лист"/>
      <sheetName val="анализ 2003_2004исполнение МТО"/>
      <sheetName val="Тестовый"/>
      <sheetName val="Panduit"/>
      <sheetName val=" Свод"/>
      <sheetName val="исключ ЭХЗ"/>
      <sheetName val="БДР"/>
      <sheetName val="геол"/>
      <sheetName val="аванс по ОС"/>
      <sheetName val="Авансы выданные"/>
      <sheetName val="Кред"/>
      <sheetName val="ДЗ"/>
      <sheetName val="Кред. задолж."/>
      <sheetName val="Прочие"/>
      <sheetName val="ГАЗ_камаз"/>
      <sheetName val="41"/>
      <sheetName val="Договорная цена"/>
      <sheetName val="№2Гидромет."/>
      <sheetName val="№2Геолог"/>
      <sheetName val="№2Геолог с.п."/>
      <sheetName val="№3Экологи (2этап)"/>
      <sheetName val="Исходная"/>
      <sheetName val="3 Сл.-структура затрат"/>
      <sheetName val="const"/>
      <sheetName val="расчеты"/>
      <sheetName val="ПС 110 кВ (доп)"/>
      <sheetName val="ПД-2.1"/>
      <sheetName val="Смета 7"/>
      <sheetName val="Бл_электр_"/>
      <sheetName val="Прил.5 СС"/>
      <sheetName val="расчет вязкости"/>
      <sheetName val="Сравнение с Finder - ДНС-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/>
      <sheetData sheetId="825" refreshError="1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 refreshError="1"/>
      <sheetData sheetId="1041" refreshError="1"/>
      <sheetData sheetId="1042" refreshError="1"/>
      <sheetData sheetId="1043" refreshError="1"/>
      <sheetData sheetId="1044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/>
      <sheetData sheetId="1051" refreshError="1"/>
      <sheetData sheetId="1052" refreshError="1"/>
      <sheetData sheetId="1053" refreshError="1"/>
      <sheetData sheetId="1054"/>
      <sheetData sheetId="1055"/>
      <sheetData sheetId="1056"/>
      <sheetData sheetId="1057"/>
      <sheetData sheetId="1058"/>
      <sheetData sheetId="1059"/>
      <sheetData sheetId="1060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/>
      <sheetData sheetId="1071" refreshError="1"/>
      <sheetData sheetId="1072"/>
      <sheetData sheetId="1073" refreshError="1"/>
      <sheetData sheetId="1074" refreshError="1"/>
      <sheetData sheetId="1075">
        <row r="1">
          <cell r="B1">
            <v>0</v>
          </cell>
        </row>
      </sheetData>
      <sheetData sheetId="1076" refreshError="1"/>
      <sheetData sheetId="107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  <sheetName val="спецификация"/>
      <sheetName val="Panduit"/>
      <sheetName val="свод 3"/>
      <sheetName val="топография"/>
      <sheetName val="№1"/>
      <sheetName val="Коэфф"/>
      <sheetName val="Смета_5_2005_Карьеры-Б"/>
      <sheetName val="геодез"/>
      <sheetName val="геоф"/>
      <sheetName val="свод 2"/>
      <sheetName val="Справочные данные"/>
      <sheetName val="3.1.6"/>
      <sheetName val="09-10-02"/>
      <sheetName val="ОПС"/>
      <sheetName val="база"/>
      <sheetName val="коэффициенты"/>
      <sheetName val="data"/>
      <sheetName val="Труд"/>
      <sheetName val="геод"/>
      <sheetName val="Смета 7"/>
      <sheetName val="Смета"/>
      <sheetName val="ид смр"/>
      <sheetName val="ид пнр"/>
      <sheetName val="исх_данные"/>
      <sheetName val="Данные для расчёта сметы"/>
      <sheetName val="шаблон"/>
      <sheetName val="БД"/>
      <sheetName val="график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  <sheetName val="эл_химз_"/>
      <sheetName val="геология_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"/>
      <sheetName val="Баланс"/>
      <sheetName val="Production and Spend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Списки"/>
      <sheetName val="6.14_КР"/>
      <sheetName val="Прилож"/>
      <sheetName val="DATA"/>
      <sheetName val="см8"/>
      <sheetName val="Пример расчета"/>
      <sheetName val="все"/>
      <sheetName val="информация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к.84-к.83"/>
      <sheetName val="Коэфф1."/>
      <sheetName val="2002(v2)"/>
      <sheetName val="справ.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sapactivexlhiddensheet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Смета2_проект__раб_"/>
      <sheetName val="Смета_1"/>
      <sheetName val="свод 3"/>
      <sheetName val="шаблон"/>
      <sheetName val="1"/>
      <sheetName val="Пояснение "/>
      <sheetName val="93-110"/>
      <sheetName val="list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Текущие_цены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РС "/>
      <sheetName val="геолог"/>
      <sheetName val="SakhNIPI5"/>
      <sheetName val="ПИР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Дополнительные параметры"/>
      <sheetName val="ЛЧ"/>
      <sheetName val="Leistungsakt"/>
      <sheetName val="Свод объем"/>
      <sheetName val="Дог цена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ДР"/>
      <sheetName val="РасчетКомандир1"/>
      <sheetName val="РасчетКомандир2"/>
      <sheetName val="Смета"/>
      <sheetName val="свод 2"/>
      <sheetName val="свод 3"/>
      <sheetName val="топо"/>
      <sheetName val="Зап-3- СЦБ"/>
      <sheetName val="Данные для расчёта сметы"/>
      <sheetName val="эл_химз_"/>
      <sheetName val="геология_"/>
      <sheetName val="Лист1"/>
      <sheetName val="Обновление"/>
      <sheetName val="Цена"/>
      <sheetName val="Product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равочные данные"/>
      <sheetName val="Шкаф"/>
      <sheetName val="Коэфф1."/>
      <sheetName val="Прайс лист"/>
      <sheetName val="Амур ДОН"/>
      <sheetName val="кп ГК"/>
      <sheetName val="Б.Сатка"/>
      <sheetName val="Исполнение по оборуд_"/>
      <sheetName val="Calc"/>
      <sheetName val="total"/>
      <sheetName val="Комплектация"/>
      <sheetName val="трубы"/>
      <sheetName val="СМР"/>
      <sheetName val="дороги"/>
      <sheetName val="ИД"/>
      <sheetName val="исходные данные"/>
      <sheetName val="расчетные таблицы"/>
      <sheetName val="УП _2004"/>
      <sheetName val="См3 СЦБ-зап"/>
      <sheetName val="СметаСводная Рыб"/>
      <sheetName val="Справка"/>
      <sheetName val="свод_2"/>
      <sheetName val="свод_3"/>
      <sheetName val="Зап-3-_СЦБ"/>
      <sheetName val="Данные_для_расчёта_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геолог"/>
      <sheetName val="К"/>
      <sheetName val="база на 21-04-08"/>
      <sheetName val="СПЕЦИФИК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Таблица 5"/>
      <sheetName val="Таблица 3"/>
      <sheetName val="93-110"/>
      <sheetName val="ПДР"/>
      <sheetName val="Зап-3- СЦБ"/>
      <sheetName val="Destination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1"/>
      <sheetName val="эл_химз_"/>
      <sheetName val="геология_"/>
      <sheetName val="к_84-к_83"/>
      <sheetName val="HP_и_оргтехника"/>
      <sheetName val="Коэфф1_"/>
      <sheetName val="Прайс_лист"/>
      <sheetName val="СМЕТА_проект"/>
      <sheetName val="Лист_опроса"/>
      <sheetName val="13_1"/>
      <sheetName val="свод_2"/>
      <sheetName val="выборка на22 июня"/>
      <sheetName val="см8"/>
      <sheetName val="Calc"/>
      <sheetName val="свод"/>
      <sheetName val="СметаСводная снег"/>
      <sheetName val="Смета 1свод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DATA"/>
      <sheetName val="вариант"/>
      <sheetName val="Обновление"/>
      <sheetName val="Цена"/>
      <sheetName val="Product"/>
      <sheetName val="Пример расчета"/>
      <sheetName val="Табл38-7"/>
      <sheetName val="все"/>
      <sheetName val="информация"/>
      <sheetName val="Кредиты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Данные_для_расчёта_сметы"/>
      <sheetName val="Смета_1"/>
      <sheetName val="свод 3"/>
      <sheetName val="шаблон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breakdown"/>
      <sheetName val="EKDEB90"/>
      <sheetName val="Калплан Кра"/>
      <sheetName val="Коэф КВ"/>
      <sheetName val="кп (3)"/>
      <sheetName val=""/>
      <sheetName val="Подрядчики"/>
      <sheetName val="ма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/>
      <sheetData sheetId="44" refreshError="1"/>
      <sheetData sheetId="45" refreshError="1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  <sheetName val="шкаф"/>
      <sheetName val="Вспомогательный"/>
      <sheetName val="коэфф1."/>
      <sheetName val="прайс лист"/>
      <sheetName val="топография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эл_химз_3"/>
      <sheetName val="геология_3"/>
      <sheetName val="6_143"/>
      <sheetName val="6_3_13"/>
      <sheetName val="6_203"/>
      <sheetName val="6_4_13"/>
      <sheetName val="6_11_1__сторонние3"/>
      <sheetName val="8_14_КР_(списание)ОПСТИКР3"/>
      <sheetName val="Данные_для_расчёта_сметы2"/>
      <sheetName val="6_14_КР2"/>
      <sheetName val="Пример_расчета2"/>
      <sheetName val="свод_22"/>
      <sheetName val="Зап-3-_СЦБ2"/>
      <sheetName val="СметаСводная_Рыб2"/>
      <sheetName val="13_11"/>
      <sheetName val="Текущие_цены2"/>
      <sheetName val="отчет_эл_эн__20002"/>
      <sheetName val="к_84-к_832"/>
      <sheetName val="Коэфф1_2"/>
      <sheetName val="КП_(2)1"/>
      <sheetName val="6_31"/>
      <sheetName val="6_71"/>
      <sheetName val="6_3_1_31"/>
      <sheetName val="свод_31"/>
      <sheetName val="Смета2_проект__раб_2"/>
      <sheetName val="Смета_12"/>
      <sheetName val="СМЕТА_проект1"/>
      <sheetName val="Production_and_Spend1"/>
      <sheetName val="Прайс_лист2"/>
      <sheetName val="1_31"/>
      <sheetName val="К_рын1"/>
      <sheetName val="Сводная_смета1"/>
      <sheetName val="См_1_наруж_водопровод2"/>
      <sheetName val="Разработка_проекта2"/>
      <sheetName val="КП_НовоКов2"/>
      <sheetName val="СметаСводная_1_оч2"/>
      <sheetName val="Переменные_и_константы1"/>
      <sheetName val="свод_(2)1"/>
      <sheetName val="Калплан_ОИ2_Макм_крестики1"/>
      <sheetName val="СметаСводная_павильон1"/>
      <sheetName val="Св__смета1"/>
      <sheetName val="РБС_ИЗМ11"/>
      <sheetName val="СметаСводная_снег1"/>
      <sheetName val="Лист_опроса1"/>
      <sheetName val="Исполнение__освоение_по_закупк1"/>
      <sheetName val="Исполнение_для_Ускова1"/>
      <sheetName val="Выборка_по_отсыпкам1"/>
      <sheetName val="ИП__отсыпки_1"/>
      <sheetName val="ИП__отсыпки_ФОТ_диз_т_1"/>
      <sheetName val="ИП__отсыпки___выборка_1"/>
      <sheetName val="Исполнение_по_оборуд_1"/>
      <sheetName val="Исполнение_по_оборуд___2_1"/>
      <sheetName val="Исполнение_сжато1"/>
      <sheetName val="Форма_для_бурения1"/>
      <sheetName val="Форма_для_КС1"/>
      <sheetName val="Форма_для_ГР1"/>
      <sheetName val="Смета_1свод1"/>
      <sheetName val="таблица_руководству1"/>
      <sheetName val="Суточная_добыча_за_неделю1"/>
      <sheetName val="Прибыль_опл1"/>
      <sheetName val="№5_СУБ_Инж_защ1"/>
      <sheetName val="HP_и_оргтехника1"/>
      <sheetName val="Таблица_21"/>
      <sheetName val="Таблица_4_АСУТП1"/>
      <sheetName val="ст_ГТМ1"/>
      <sheetName val="ПДР_ООО_&quot;Юкос_ФБЦ&quot;1"/>
      <sheetName val="исходные_данные1"/>
      <sheetName val="расчетные_таблицы1"/>
      <sheetName val="Амур_ДОН1"/>
      <sheetName val="кп_ГК1"/>
      <sheetName val="Справочные_данные1"/>
      <sheetName val="Б_Сатка1"/>
      <sheetName val="справ_2"/>
      <sheetName val="Перечень_ИУ1"/>
      <sheetName val="3_1_ТХ1"/>
      <sheetName val="СметаСводная_Колпино1"/>
      <sheetName val="3_51"/>
      <sheetName val="суб_подряд2"/>
      <sheetName val="ПСБ_-_ОЭ2"/>
      <sheetName val="Смета_21"/>
      <sheetName val="Ачинский_НПЗ1"/>
      <sheetName val="См3_СЦБ-зап1"/>
      <sheetName val="Хаттон_90_90_Femco1"/>
      <sheetName val="свод_общ1"/>
      <sheetName val="Смета_5_2__Кусты25,29,31,651"/>
      <sheetName val="смета_СИД1"/>
      <sheetName val="ресурсная_вед_1"/>
      <sheetName val="р_Волхов1"/>
      <sheetName val="КП_к_ГК1"/>
      <sheetName val="изыскания_21"/>
      <sheetName val="Калплан_Кра1"/>
      <sheetName val="6_11_новый1"/>
      <sheetName val="Opex_personnel_(Term_facs)1"/>
      <sheetName val="Капитальные_затраты1"/>
      <sheetName val="Пояснение_"/>
      <sheetName val="3_11"/>
      <sheetName val="Коммерческие_расходы1"/>
      <sheetName val="смета_2_проект__работы"/>
      <sheetName val="СС_замеч_с_ответами1"/>
      <sheetName val="УП__20041"/>
      <sheetName val="в_работу1"/>
      <sheetName val="3_21"/>
      <sheetName val="3_31"/>
      <sheetName val="Р2_11"/>
      <sheetName val="Р2_21"/>
      <sheetName val="Удельные(проф_)1"/>
      <sheetName val="Константы_и_результаты1"/>
      <sheetName val="расчет_№31"/>
      <sheetName val="20_Кредиты_краткосрочные1"/>
      <sheetName val="Перечень_Заказчиков1"/>
      <sheetName val="2_2_1"/>
      <sheetName val="СтрЗапасов_(2)"/>
      <sheetName val="PwC_Copies_from_old_models_--&gt;&gt;"/>
      <sheetName val="Сравнение_ДПН_факт_06-07"/>
      <sheetName val="НМ_расчеты"/>
      <sheetName val="КП_к_снег_Рыбинская1"/>
      <sheetName val="Коэф_КВ"/>
      <sheetName val="Смета_терзем"/>
      <sheetName val="Кал_план_Жукова_даты_-_не_надо"/>
      <sheetName val="матер_"/>
      <sheetName val="КП_Прим_(3)"/>
      <sheetName val="кп_(3)"/>
      <sheetName val="фонтан_разбитый2"/>
      <sheetName val="Баланс_(Ф1)"/>
      <sheetName val="Смета_3_Гидролог"/>
      <sheetName val="Записка_СЦБ"/>
      <sheetName val="РС_"/>
      <sheetName val="Source_lists"/>
      <sheetName val="Общая_часть"/>
      <sheetName val="Табл_51"/>
      <sheetName val="Табл_21"/>
      <sheetName val="См_№3_ОПР"/>
      <sheetName val="см_№6_АВЗУ_и_ГПЗУ"/>
      <sheetName val="Input_Assumptions"/>
      <sheetName val="см_№1_1_Геодезические_работы_"/>
      <sheetName val="см_№1_4_Экология_"/>
      <sheetName val="АСУ_ТП_1_этап_ПД"/>
      <sheetName val="Расчет_курса"/>
      <sheetName val="Курс_доллара"/>
      <sheetName val="Календарь_новый"/>
      <sheetName val="Смета_№_1_ИИ_линия"/>
      <sheetName val="Дополнительные_параметры"/>
      <sheetName val="Свод_объем"/>
      <sheetName val="Дог_цена"/>
      <sheetName val="выборка_на22_июня"/>
      <sheetName val="3труба_(П)"/>
      <sheetName val="Объемы_работ_по_ПВ"/>
      <sheetName val="Таблица_5"/>
      <sheetName val="Таблица_3"/>
      <sheetName val="1_401_2"/>
      <sheetName val="PO_Data"/>
      <sheetName val="Раб_АУ"/>
      <sheetName val="р_Нева1"/>
      <sheetName val="р_Молога1"/>
      <sheetName val="18_рек_Ю-Х1"/>
      <sheetName val="нпс_Палкино1"/>
      <sheetName val="Россия_-_Китай1"/>
      <sheetName val="КМ_210-2381"/>
      <sheetName val="БТС-2_км_405-4591"/>
      <sheetName val="БТС-2_км_405-4531"/>
      <sheetName val="БТС-2_км_313-3521"/>
      <sheetName val="БТС-2_км326-3521"/>
      <sheetName val="Улейма_И1"/>
      <sheetName val="Белая_УБКА1"/>
      <sheetName val="км_72-75р_Левоннька1"/>
      <sheetName val="киенгоп-н_Челны_км_104-2061"/>
      <sheetName val="ВЛ_Урдома1"/>
      <sheetName val="Вл_Микунь_Урдома1"/>
      <sheetName val="ВЛ_Синдор-Микунь1"/>
      <sheetName val="Тон_Чермасан1"/>
      <sheetName val="Трасса_км_16-1471"/>
      <sheetName val="трасса_0-761"/>
      <sheetName val="Колва_781"/>
      <sheetName val="Гидрология__р_Колва_км_381"/>
      <sheetName val="ПСП_1"/>
      <sheetName val="Новая_сводка_(до_бюджета)_(2)2"/>
      <sheetName val="Что_пришло2"/>
      <sheetName val="влад-таблица_(2)2"/>
      <sheetName val="Новая_сводка_(до_бюджета)2"/>
      <sheetName val="Новая_сводка2"/>
      <sheetName val="Общие_расходы2"/>
      <sheetName val="Новая_сводка_(по_бюджету)2"/>
      <sheetName val="Íîâàÿ_ñâîäêà_(äî_áþäæåòà)_(2)2"/>
      <sheetName val="×òî_ïðèøëî2"/>
      <sheetName val="âëàä-òàáëèöà_(2)2"/>
      <sheetName val="Íîâàÿ_ñâîäêà_(äî_áþäæåòà)2"/>
      <sheetName val="Íîâàÿ_ñâîäêà2"/>
      <sheetName val="Îáùèå_ðàñõîäû2"/>
      <sheetName val="Íîâàÿ_ñâîäêà_(ïî_áþäæåòó)2"/>
      <sheetName val="6_10_12"/>
      <sheetName val="6_7_3_ТН2"/>
      <sheetName val="6_12"/>
      <sheetName val="6_52-свод1"/>
      <sheetName val="ДДС_(Форма_№3)"/>
      <sheetName val="Сводная_"/>
      <sheetName val="7_ТХ_Сети_(кор)"/>
      <sheetName val="Tier_311208"/>
      <sheetName val="Акт_выбора"/>
      <sheetName val="См_№7_Эл_"/>
      <sheetName val="См_№8_Пож_"/>
      <sheetName val="См_№3_ВиК"/>
      <sheetName val="Сметы_за_сопровождение"/>
      <sheetName val="ПС"/>
      <sheetName val="См_3_АСУ"/>
      <sheetName val="Полигон_-_ИЭИ_"/>
      <sheetName val="Смета_ТЗ_АСУ-16"/>
      <sheetName val="База_Геодезия"/>
      <sheetName val="База_Геология"/>
      <sheetName val="База_Геофизика"/>
      <sheetName val="4_1_1"/>
      <sheetName val="исп_1_1_1"/>
      <sheetName val="База_Гидро"/>
      <sheetName val="4_2_1"/>
      <sheetName val="исп_1_1_2"/>
      <sheetName val="Исп__смета_этап_1_1,_1_2"/>
      <sheetName val="Исх. данные"/>
      <sheetName val="Main lis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  <sheetName val="Коэффициенты"/>
      <sheetName val="СВОДКА развязка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Обновление"/>
      <sheetName val="Цена"/>
      <sheetName val="Product"/>
      <sheetName val="Смета 1свод"/>
      <sheetName val="Лист1"/>
      <sheetName val="Шкаф"/>
      <sheetName val="Прайс лист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смета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 проект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СметаСводная 1 оч"/>
      <sheetName val="пятилетка"/>
      <sheetName val="мониторинг"/>
      <sheetName val="Спецификация"/>
      <sheetName val="См_1_наруж_водопровод"/>
      <sheetName val="свод_2"/>
      <sheetName val="Разработка_проекта"/>
      <sheetName val="КП_НовоКов"/>
      <sheetName val="Данные_для_расчёта_сметы"/>
      <sheetName val="Коэфф1_"/>
      <sheetName val="Прайс_лист"/>
      <sheetName val="СметаСводная_1_оч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Смета терзем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Кал.план Жукова даты - не надо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Исх1"/>
      <sheetName val="П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СметаСводная снег"/>
      <sheetName val="2002_v2_"/>
      <sheetName val="Данные для расчёта сметы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см8"/>
      <sheetName val="РН-ПНГ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Вспомогательный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  <sheetName val="Итог"/>
      <sheetName val="Смета 5.2. Кусты25,29,31,65"/>
      <sheetName val="НМА"/>
      <sheetName val="list"/>
      <sheetName val="Подрядчики"/>
      <sheetName val="Обновление"/>
      <sheetName val="Цена"/>
      <sheetName val="Product"/>
      <sheetName val=""/>
      <sheetName val="сохранить"/>
      <sheetName val="См 1 наруж.водопровод"/>
      <sheetName val="2002(v2)"/>
      <sheetName val="2002_v2_"/>
      <sheetName val="информация"/>
      <sheetName val="смета СИД"/>
      <sheetName val="часы"/>
      <sheetName val="ресурсная вед."/>
      <sheetName val="ИДвал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_прописью"/>
    </defined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ro-spec.ru/catalog/kabel-radiochastotnyj-rk/paritet-paraks-rk-50-3-18-250-m" TargetMode="External"/><Relationship Id="rId2" Type="http://schemas.openxmlformats.org/officeDocument/2006/relationships/hyperlink" Target="https://pro-spec.ru/catalog/machtu/machta-teleskopicheskaya-4-m-komplekt" TargetMode="External"/><Relationship Id="rId1" Type="http://schemas.openxmlformats.org/officeDocument/2006/relationships/hyperlink" Target="https://pro-spec.ru/catalog/racii-hytera/hytera-tr-800-uhf" TargetMode="External"/><Relationship Id="rId5" Type="http://schemas.openxmlformats.org/officeDocument/2006/relationships/hyperlink" Target="https://radiokom.ru/ratsii/brend/kenwood/radiostantsiya-kenwood-nx-3720e/" TargetMode="External"/><Relationship Id="rId4" Type="http://schemas.openxmlformats.org/officeDocument/2006/relationships/hyperlink" Target="https://pro-spec.ru/catalog/antenny-dlya-ratsij/ajetrays-lt-ath-400c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K141"/>
  <sheetViews>
    <sheetView showGridLines="0" topLeftCell="H4" zoomScale="80" zoomScaleNormal="80" workbookViewId="0">
      <selection activeCell="C20" sqref="C20"/>
    </sheetView>
  </sheetViews>
  <sheetFormatPr defaultColWidth="9.140625" defaultRowHeight="12.75" outlineLevelRow="1" outlineLevelCol="1" x14ac:dyDescent="0.2"/>
  <cols>
    <col min="1" max="1" width="5" style="563" customWidth="1"/>
    <col min="2" max="2" width="19.28515625" style="564" customWidth="1"/>
    <col min="3" max="3" width="51.28515625" style="564" customWidth="1"/>
    <col min="4" max="4" width="13.140625" style="565" customWidth="1" outlineLevel="1"/>
    <col min="5" max="5" width="16.140625" style="565" customWidth="1" outlineLevel="1"/>
    <col min="6" max="6" width="13.42578125" style="565" customWidth="1" outlineLevel="1"/>
    <col min="7" max="7" width="12.5703125" style="565" customWidth="1" outlineLevel="1"/>
    <col min="8" max="8" width="13.85546875" style="565" customWidth="1" outlineLevel="1"/>
    <col min="9" max="9" width="12.7109375" style="567" customWidth="1" outlineLevel="1"/>
    <col min="10" max="10" width="13.85546875" style="567" customWidth="1" outlineLevel="1"/>
    <col min="11" max="11" width="12.28515625" style="567" customWidth="1" outlineLevel="1"/>
    <col min="12" max="12" width="11.28515625" style="567" customWidth="1" outlineLevel="1"/>
    <col min="13" max="13" width="15" style="567" customWidth="1" outlineLevel="1"/>
    <col min="14" max="14" width="10.5703125" style="567" customWidth="1" outlineLevel="1"/>
    <col min="15" max="15" width="13.140625" style="567" customWidth="1" outlineLevel="1"/>
    <col min="16" max="16" width="9.140625" style="567" customWidth="1" outlineLevel="1"/>
    <col min="17" max="17" width="12.85546875" style="567" customWidth="1" outlineLevel="1"/>
    <col min="18" max="18" width="9.140625" style="567" customWidth="1" outlineLevel="1"/>
    <col min="19" max="22" width="10.5703125" style="567" customWidth="1" outlineLevel="1"/>
    <col min="23" max="24" width="23.85546875" style="567" customWidth="1" outlineLevel="1"/>
    <col min="25" max="25" width="10.85546875" style="567" customWidth="1" outlineLevel="1"/>
    <col min="26" max="26" width="10.85546875" style="567" customWidth="1" outlineLevel="1" collapsed="1"/>
    <col min="27" max="27" width="10.85546875" style="567" customWidth="1" outlineLevel="1"/>
    <col min="28" max="28" width="10.85546875" style="567" customWidth="1"/>
    <col min="29" max="29" width="10" style="567" customWidth="1"/>
    <col min="30" max="30" width="10" style="567" hidden="1" customWidth="1"/>
    <col min="31" max="31" width="10.28515625" style="567" hidden="1" customWidth="1"/>
    <col min="32" max="32" width="16.42578125" style="567" hidden="1" customWidth="1"/>
    <col min="33" max="33" width="14.85546875" style="567" hidden="1" customWidth="1"/>
    <col min="34" max="34" width="13.7109375" style="567" customWidth="1"/>
    <col min="35" max="35" width="15.140625" style="567" customWidth="1"/>
    <col min="36" max="36" width="14.140625" style="567" customWidth="1"/>
    <col min="37" max="16384" width="9.140625" style="567"/>
  </cols>
  <sheetData>
    <row r="1" spans="1:37" x14ac:dyDescent="0.2">
      <c r="G1" s="566"/>
      <c r="H1" s="566"/>
    </row>
    <row r="2" spans="1:37" x14ac:dyDescent="0.2">
      <c r="A2" s="568" t="s">
        <v>851</v>
      </c>
      <c r="B2" s="568"/>
      <c r="C2" s="568"/>
      <c r="D2" s="568"/>
      <c r="E2" s="568"/>
      <c r="F2" s="568"/>
      <c r="G2" s="568"/>
      <c r="H2" s="568"/>
    </row>
    <row r="3" spans="1:37" x14ac:dyDescent="0.2">
      <c r="D3" s="569"/>
      <c r="F3" s="566"/>
      <c r="G3" s="566"/>
      <c r="H3" s="566"/>
    </row>
    <row r="4" spans="1:37" ht="27.95" customHeight="1" x14ac:dyDescent="0.2">
      <c r="A4" s="570" t="s">
        <v>852</v>
      </c>
      <c r="B4" s="570"/>
      <c r="C4" s="570"/>
      <c r="D4" s="570"/>
      <c r="E4" s="570"/>
      <c r="F4" s="570"/>
      <c r="G4" s="570"/>
      <c r="H4" s="570"/>
    </row>
    <row r="5" spans="1:37" x14ac:dyDescent="0.2">
      <c r="D5" s="566"/>
      <c r="E5" s="566"/>
      <c r="F5" s="566"/>
      <c r="G5" s="566"/>
      <c r="H5" s="566"/>
      <c r="I5" s="571" t="s">
        <v>853</v>
      </c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2"/>
    </row>
    <row r="6" spans="1:37" ht="12.75" customHeight="1" x14ac:dyDescent="0.2">
      <c r="A6" s="861" t="s">
        <v>2</v>
      </c>
      <c r="B6" s="873" t="s">
        <v>854</v>
      </c>
      <c r="C6" s="873" t="s">
        <v>855</v>
      </c>
      <c r="D6" s="573" t="s">
        <v>856</v>
      </c>
      <c r="E6" s="573"/>
      <c r="F6" s="573"/>
      <c r="G6" s="573"/>
      <c r="H6" s="574" t="s">
        <v>857</v>
      </c>
      <c r="I6" s="858" t="s">
        <v>858</v>
      </c>
      <c r="J6" s="858" t="s">
        <v>859</v>
      </c>
      <c r="K6" s="858" t="s">
        <v>860</v>
      </c>
      <c r="L6" s="858" t="s">
        <v>861</v>
      </c>
      <c r="M6" s="858" t="s">
        <v>862</v>
      </c>
      <c r="N6" s="858" t="s">
        <v>863</v>
      </c>
      <c r="O6" s="858" t="s">
        <v>864</v>
      </c>
      <c r="P6" s="858" t="s">
        <v>865</v>
      </c>
      <c r="Q6" s="858" t="s">
        <v>866</v>
      </c>
      <c r="R6" s="858" t="s">
        <v>867</v>
      </c>
      <c r="S6" s="858" t="s">
        <v>868</v>
      </c>
      <c r="T6" s="858" t="s">
        <v>263</v>
      </c>
      <c r="U6" s="858" t="s">
        <v>869</v>
      </c>
      <c r="V6" s="858" t="s">
        <v>870</v>
      </c>
      <c r="W6" s="858" t="s">
        <v>871</v>
      </c>
      <c r="X6" s="858" t="s">
        <v>265</v>
      </c>
      <c r="Y6" s="858" t="s">
        <v>714</v>
      </c>
      <c r="Z6" s="870" t="s">
        <v>872</v>
      </c>
      <c r="AA6" s="870" t="s">
        <v>873</v>
      </c>
      <c r="AB6" s="870" t="s">
        <v>874</v>
      </c>
      <c r="AC6" s="867" t="s">
        <v>875</v>
      </c>
      <c r="AD6" s="858" t="s">
        <v>876</v>
      </c>
      <c r="AE6" s="858" t="s">
        <v>872</v>
      </c>
      <c r="AF6" s="858" t="s">
        <v>877</v>
      </c>
      <c r="AG6" s="858" t="s">
        <v>878</v>
      </c>
      <c r="AH6" s="861" t="s">
        <v>879</v>
      </c>
      <c r="AI6" s="864" t="s">
        <v>640</v>
      </c>
      <c r="AJ6" s="855" t="s">
        <v>880</v>
      </c>
      <c r="AK6" s="575"/>
    </row>
    <row r="7" spans="1:37" ht="12.75" customHeight="1" x14ac:dyDescent="0.2">
      <c r="A7" s="862"/>
      <c r="B7" s="874"/>
      <c r="C7" s="874"/>
      <c r="D7" s="574" t="s">
        <v>881</v>
      </c>
      <c r="E7" s="574" t="s">
        <v>882</v>
      </c>
      <c r="F7" s="574" t="s">
        <v>883</v>
      </c>
      <c r="G7" s="574" t="s">
        <v>884</v>
      </c>
      <c r="H7" s="574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71"/>
      <c r="AA7" s="871"/>
      <c r="AB7" s="871"/>
      <c r="AC7" s="868"/>
      <c r="AD7" s="859"/>
      <c r="AE7" s="859"/>
      <c r="AF7" s="859"/>
      <c r="AG7" s="859"/>
      <c r="AH7" s="862"/>
      <c r="AI7" s="865"/>
      <c r="AJ7" s="856"/>
      <c r="AK7" s="575"/>
    </row>
    <row r="8" spans="1:37" x14ac:dyDescent="0.2">
      <c r="A8" s="862"/>
      <c r="B8" s="874"/>
      <c r="C8" s="874"/>
      <c r="D8" s="574"/>
      <c r="E8" s="574"/>
      <c r="F8" s="574"/>
      <c r="G8" s="574"/>
      <c r="H8" s="574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71"/>
      <c r="AA8" s="871"/>
      <c r="AB8" s="871"/>
      <c r="AC8" s="868"/>
      <c r="AD8" s="859"/>
      <c r="AE8" s="859"/>
      <c r="AF8" s="859"/>
      <c r="AG8" s="859"/>
      <c r="AH8" s="862"/>
      <c r="AI8" s="865"/>
      <c r="AJ8" s="856"/>
      <c r="AK8" s="575"/>
    </row>
    <row r="9" spans="1:37" ht="25.15" customHeight="1" x14ac:dyDescent="0.2">
      <c r="A9" s="863"/>
      <c r="B9" s="875"/>
      <c r="C9" s="875"/>
      <c r="D9" s="574"/>
      <c r="E9" s="574"/>
      <c r="F9" s="574"/>
      <c r="G9" s="574"/>
      <c r="H9" s="574"/>
      <c r="I9" s="860"/>
      <c r="J9" s="860"/>
      <c r="K9" s="860"/>
      <c r="L9" s="860"/>
      <c r="M9" s="860"/>
      <c r="N9" s="860"/>
      <c r="O9" s="860"/>
      <c r="P9" s="860"/>
      <c r="Q9" s="860"/>
      <c r="R9" s="860"/>
      <c r="S9" s="860"/>
      <c r="T9" s="860"/>
      <c r="U9" s="860"/>
      <c r="V9" s="860"/>
      <c r="W9" s="860"/>
      <c r="X9" s="860"/>
      <c r="Y9" s="860"/>
      <c r="Z9" s="872"/>
      <c r="AA9" s="872"/>
      <c r="AB9" s="872"/>
      <c r="AC9" s="869"/>
      <c r="AD9" s="860"/>
      <c r="AE9" s="860"/>
      <c r="AF9" s="860"/>
      <c r="AG9" s="860"/>
      <c r="AH9" s="863"/>
      <c r="AI9" s="866"/>
      <c r="AJ9" s="857"/>
      <c r="AK9" s="575"/>
    </row>
    <row r="10" spans="1:37" x14ac:dyDescent="0.2">
      <c r="A10" s="576">
        <v>1</v>
      </c>
      <c r="B10" s="577">
        <v>2</v>
      </c>
      <c r="C10" s="577">
        <v>3</v>
      </c>
      <c r="D10" s="576">
        <v>4</v>
      </c>
      <c r="E10" s="576">
        <v>5</v>
      </c>
      <c r="F10" s="576">
        <v>6</v>
      </c>
      <c r="G10" s="576">
        <v>7</v>
      </c>
      <c r="H10" s="576">
        <v>8</v>
      </c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9"/>
      <c r="AA10" s="579"/>
      <c r="AB10" s="579"/>
      <c r="AC10" s="580"/>
      <c r="AD10" s="578"/>
      <c r="AE10" s="578"/>
      <c r="AF10" s="578"/>
      <c r="AG10" s="581"/>
      <c r="AH10" s="582"/>
      <c r="AI10" s="582"/>
      <c r="AJ10" s="583"/>
      <c r="AK10" s="575"/>
    </row>
    <row r="11" spans="1:37" ht="12.75" hidden="1" customHeight="1" x14ac:dyDescent="0.2">
      <c r="A11" s="584" t="s">
        <v>885</v>
      </c>
      <c r="B11" s="585"/>
      <c r="C11" s="585"/>
      <c r="D11" s="585"/>
      <c r="E11" s="585"/>
      <c r="F11" s="585"/>
      <c r="G11" s="585"/>
      <c r="H11" s="585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9"/>
      <c r="AA11" s="579"/>
      <c r="AB11" s="579"/>
      <c r="AC11" s="580"/>
      <c r="AD11" s="578"/>
      <c r="AE11" s="578"/>
      <c r="AF11" s="578"/>
      <c r="AG11" s="581"/>
      <c r="AH11" s="582"/>
      <c r="AI11" s="582"/>
      <c r="AJ11" s="583"/>
      <c r="AK11" s="575"/>
    </row>
    <row r="12" spans="1:37" ht="25.5" hidden="1" customHeight="1" x14ac:dyDescent="0.2">
      <c r="A12" s="586">
        <v>1</v>
      </c>
      <c r="B12" s="587" t="s">
        <v>886</v>
      </c>
      <c r="C12" s="587" t="s">
        <v>887</v>
      </c>
      <c r="D12" s="588"/>
      <c r="E12" s="588"/>
      <c r="F12" s="588"/>
      <c r="G12" s="589">
        <v>29.1</v>
      </c>
      <c r="H12" s="589">
        <f>SUM(D12:G12)</f>
        <v>29.1</v>
      </c>
      <c r="I12" s="578"/>
      <c r="J12" s="578"/>
      <c r="K12" s="578"/>
      <c r="L12" s="578"/>
      <c r="M12" s="578"/>
      <c r="N12" s="590">
        <f>G12*1.266*4.23</f>
        <v>155.83573800000002</v>
      </c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90">
        <f>N12*0.02</f>
        <v>3.1167147600000007</v>
      </c>
      <c r="Z12" s="591"/>
      <c r="AA12" s="591"/>
      <c r="AB12" s="591"/>
      <c r="AC12" s="580"/>
      <c r="AD12" s="592">
        <f>N12</f>
        <v>155.83573800000002</v>
      </c>
      <c r="AE12" s="592">
        <f>N12+Y12</f>
        <v>158.95245276000003</v>
      </c>
      <c r="AF12" s="593">
        <f>AD12*F135*1000</f>
        <v>160591.30600996225</v>
      </c>
      <c r="AG12" s="593">
        <f>AE12*F135*1000</f>
        <v>163803.13213016148</v>
      </c>
      <c r="AH12" s="582"/>
      <c r="AI12" s="582"/>
      <c r="AJ12" s="583"/>
      <c r="AK12" s="575"/>
    </row>
    <row r="13" spans="1:37" ht="12.75" hidden="1" customHeight="1" x14ac:dyDescent="0.2">
      <c r="A13" s="586">
        <v>2</v>
      </c>
      <c r="B13" s="587" t="s">
        <v>888</v>
      </c>
      <c r="C13" s="587" t="s">
        <v>889</v>
      </c>
      <c r="D13" s="594">
        <v>78.95</v>
      </c>
      <c r="E13" s="588"/>
      <c r="F13" s="588"/>
      <c r="G13" s="588"/>
      <c r="H13" s="594">
        <f>SUM(D13:G13)</f>
        <v>78.95</v>
      </c>
      <c r="I13" s="578">
        <f>(D13+E13)*7</f>
        <v>552.65</v>
      </c>
      <c r="J13" s="578"/>
      <c r="K13" s="590">
        <f>I13*0.023</f>
        <v>12.710949999999999</v>
      </c>
      <c r="L13" s="590">
        <f>(I13+K13)*0.006*1.1</f>
        <v>3.7313822700000006</v>
      </c>
      <c r="M13" s="590"/>
      <c r="N13" s="578"/>
      <c r="O13" s="590"/>
      <c r="P13" s="578"/>
      <c r="Q13" s="578"/>
      <c r="R13" s="578"/>
      <c r="S13" s="578"/>
      <c r="T13" s="578"/>
      <c r="U13" s="578"/>
      <c r="V13" s="578"/>
      <c r="W13" s="578"/>
      <c r="X13" s="578"/>
      <c r="Y13" s="590">
        <f>(I13+J13+K13+L13+O13+P13+S13)*0.02</f>
        <v>11.381846645400001</v>
      </c>
      <c r="Z13" s="591"/>
      <c r="AA13" s="591"/>
      <c r="AB13" s="591"/>
      <c r="AC13" s="595">
        <f>-K13*0.15</f>
        <v>-1.9066424999999998</v>
      </c>
      <c r="AD13" s="590">
        <f>I13+J13+K13+L13+O13+P13+S13+AC13</f>
        <v>567.18568977000007</v>
      </c>
      <c r="AE13" s="590">
        <f>I13+J13+K13+L13+O13+P13+S13+Y13+AC13</f>
        <v>578.56753641540001</v>
      </c>
      <c r="AF13" s="593">
        <f>AD13*1000*$F$135</f>
        <v>584494.23629851558</v>
      </c>
      <c r="AG13" s="596">
        <f>AE13*1000*$F$135</f>
        <v>596223.41755724512</v>
      </c>
      <c r="AH13" s="582"/>
      <c r="AI13" s="582"/>
      <c r="AJ13" s="583"/>
      <c r="AK13" s="575"/>
    </row>
    <row r="14" spans="1:37" ht="27.95" hidden="1" customHeight="1" x14ac:dyDescent="0.2">
      <c r="A14" s="597"/>
      <c r="B14" s="598" t="s">
        <v>890</v>
      </c>
      <c r="C14" s="599"/>
      <c r="D14" s="600">
        <f>SUM(D12:D13)</f>
        <v>78.95</v>
      </c>
      <c r="E14" s="600">
        <f>SUM(E12:E13)</f>
        <v>0</v>
      </c>
      <c r="F14" s="600">
        <f>SUM(F12:F13)</f>
        <v>0</v>
      </c>
      <c r="G14" s="601">
        <f>SUM(G12:G13)</f>
        <v>29.1</v>
      </c>
      <c r="H14" s="600">
        <f>SUM(D14:G14)</f>
        <v>108.05000000000001</v>
      </c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9"/>
      <c r="AA14" s="579"/>
      <c r="AB14" s="579"/>
      <c r="AC14" s="580"/>
      <c r="AD14" s="578"/>
      <c r="AE14" s="578"/>
      <c r="AF14" s="578"/>
      <c r="AG14" s="581"/>
      <c r="AH14" s="582"/>
      <c r="AI14" s="582"/>
      <c r="AJ14" s="583"/>
      <c r="AK14" s="575"/>
    </row>
    <row r="15" spans="1:37" ht="12.75" customHeight="1" x14ac:dyDescent="0.2">
      <c r="A15" s="584" t="s">
        <v>891</v>
      </c>
      <c r="B15" s="585"/>
      <c r="C15" s="585"/>
      <c r="D15" s="585"/>
      <c r="E15" s="585"/>
      <c r="F15" s="585"/>
      <c r="G15" s="585"/>
      <c r="H15" s="585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9"/>
      <c r="AA15" s="579"/>
      <c r="AB15" s="579"/>
      <c r="AC15" s="580"/>
      <c r="AD15" s="578"/>
      <c r="AE15" s="578"/>
      <c r="AF15" s="578"/>
      <c r="AG15" s="581"/>
      <c r="AH15" s="582"/>
      <c r="AI15" s="582"/>
      <c r="AJ15" s="583"/>
      <c r="AK15" s="575"/>
    </row>
    <row r="16" spans="1:37" x14ac:dyDescent="0.2">
      <c r="A16" s="586">
        <v>3</v>
      </c>
      <c r="B16" s="587" t="s">
        <v>892</v>
      </c>
      <c r="C16" s="587" t="s">
        <v>893</v>
      </c>
      <c r="D16" s="589">
        <f>SUM(D17:D33)</f>
        <v>537.80999999999995</v>
      </c>
      <c r="E16" s="589">
        <f>SUM(E17:E33)</f>
        <v>1231.3599999999997</v>
      </c>
      <c r="F16" s="589">
        <f>SUM(F17:F33)</f>
        <v>17480.759999999998</v>
      </c>
      <c r="G16" s="602"/>
      <c r="H16" s="589">
        <f>SUM(D16:G16)</f>
        <v>19249.929999999997</v>
      </c>
      <c r="I16" s="590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9"/>
      <c r="AA16" s="579"/>
      <c r="AB16" s="579"/>
      <c r="AC16" s="580"/>
      <c r="AD16" s="578"/>
      <c r="AE16" s="578"/>
      <c r="AF16" s="578"/>
      <c r="AG16" s="581"/>
      <c r="AH16" s="582"/>
      <c r="AI16" s="582"/>
      <c r="AJ16" s="583"/>
      <c r="AK16" s="575"/>
    </row>
    <row r="17" spans="1:37" ht="38.25" x14ac:dyDescent="0.2">
      <c r="A17" s="586"/>
      <c r="B17" s="603" t="s">
        <v>894</v>
      </c>
      <c r="C17" s="603" t="s">
        <v>895</v>
      </c>
      <c r="D17" s="604">
        <v>137.46</v>
      </c>
      <c r="E17" s="604">
        <v>38.75</v>
      </c>
      <c r="F17" s="605"/>
      <c r="G17" s="605"/>
      <c r="H17" s="604">
        <f t="shared" ref="H17:H54" si="0">SUM(D17:G17)</f>
        <v>176.21</v>
      </c>
      <c r="I17" s="578">
        <f t="shared" ref="I17:I33" si="1">(D17+E17)*7</f>
        <v>1233.47</v>
      </c>
      <c r="J17" s="590">
        <f>F17*3.98</f>
        <v>0</v>
      </c>
      <c r="K17" s="590">
        <f>I17*0.023</f>
        <v>28.369810000000001</v>
      </c>
      <c r="L17" s="590">
        <f>(I17+K17)*0.006*1.1</f>
        <v>8.328142746000001</v>
      </c>
      <c r="M17" s="590">
        <f>($I$13+$K$13+$L$13)/SUM($I$17:$I$33)*$I17</f>
        <v>56.68190271007883</v>
      </c>
      <c r="N17" s="590">
        <f>$N$12/SUM($I$17:$I$33)*$I17</f>
        <v>15.521323411327527</v>
      </c>
      <c r="O17" s="590">
        <f>$O$47/SUM($I$17:$I$33)*$I17</f>
        <v>0.26170041472298911</v>
      </c>
      <c r="P17" s="578"/>
      <c r="Q17" s="578">
        <f>SUM(I17:P17)</f>
        <v>1342.6328792821294</v>
      </c>
      <c r="R17" s="590">
        <f>$Q17/$Q$63*$R$54</f>
        <v>47.848724144838002</v>
      </c>
      <c r="S17" s="590">
        <f>$Q17/$Q$63*$S$55</f>
        <v>73.609879542112751</v>
      </c>
      <c r="T17" s="590">
        <f>$T$56/SUM($I$17:$I$33)*$I17</f>
        <v>169.97715961243495</v>
      </c>
      <c r="U17" s="590">
        <f>(R17+T17)/($R$54+$T$56)*$U$57</f>
        <v>34.993128286151737</v>
      </c>
      <c r="V17" s="590">
        <f>SUM(R17:U17)</f>
        <v>326.42889158553743</v>
      </c>
      <c r="W17" s="590">
        <f>(Q17+V17)/(SUM($Q$17:$Q$33)+SUM($V$17:$V$33))*$W$51</f>
        <v>86.031217898390992</v>
      </c>
      <c r="X17" s="590">
        <f>Q17+V17+W17</f>
        <v>1755.0929887660577</v>
      </c>
      <c r="Y17" s="590">
        <f>X17*2%</f>
        <v>35.101859775321152</v>
      </c>
      <c r="Z17" s="606">
        <f>X17+Y17</f>
        <v>1790.1948485413789</v>
      </c>
      <c r="AA17" s="591">
        <f>Z17*20%</f>
        <v>358.03896970827577</v>
      </c>
      <c r="AB17" s="591">
        <f>Z17+AA17</f>
        <v>2148.2338182496546</v>
      </c>
      <c r="AC17" s="595">
        <f>-K17*0.15*1.2</f>
        <v>-5.1065657999999994</v>
      </c>
      <c r="AD17" s="590">
        <f t="shared" ref="AD17:AD33" si="2">I17+J17+K17+L17+O17+P17+S17+AC17</f>
        <v>1338.9329669028357</v>
      </c>
      <c r="AE17" s="590">
        <f t="shared" ref="AE17:AE33" si="3">I17+J17+K17+L17+O17+P17+S17+Y17+AC17</f>
        <v>1374.0348266781568</v>
      </c>
      <c r="AF17" s="593">
        <f t="shared" ref="AF17:AG33" si="4">AD17*1000*$F$135</f>
        <v>1379792.5724503573</v>
      </c>
      <c r="AG17" s="593">
        <f t="shared" si="4"/>
        <v>1415965.619641223</v>
      </c>
      <c r="AH17" s="582"/>
      <c r="AI17" s="582"/>
      <c r="AJ17" s="583" t="e">
        <f>AB17/AI17</f>
        <v>#DIV/0!</v>
      </c>
      <c r="AK17" s="575"/>
    </row>
    <row r="18" spans="1:37" ht="25.5" x14ac:dyDescent="0.2">
      <c r="A18" s="586"/>
      <c r="B18" s="603" t="s">
        <v>896</v>
      </c>
      <c r="C18" s="603" t="s">
        <v>897</v>
      </c>
      <c r="D18" s="604">
        <v>260.83999999999997</v>
      </c>
      <c r="E18" s="605"/>
      <c r="F18" s="605"/>
      <c r="G18" s="605"/>
      <c r="H18" s="604">
        <f t="shared" si="0"/>
        <v>260.83999999999997</v>
      </c>
      <c r="I18" s="578">
        <f t="shared" si="1"/>
        <v>1825.8799999999999</v>
      </c>
      <c r="J18" s="590">
        <f t="shared" ref="J18:J33" si="5">F18*3.98</f>
        <v>0</v>
      </c>
      <c r="K18" s="590">
        <f>I18*0.023</f>
        <v>41.995239999999995</v>
      </c>
      <c r="L18" s="590">
        <f>(I18+K18)*0.006*1.1</f>
        <v>12.327976584</v>
      </c>
      <c r="M18" s="590">
        <f t="shared" ref="M18:M33" si="6">($I$13+$K$13+$L$13)/SUM($I$17:$I$33)*$I18</f>
        <v>83.905042295539189</v>
      </c>
      <c r="N18" s="590">
        <f t="shared" ref="N18:N33" si="7">$N$12/SUM($I$17:$I$33)*$I18</f>
        <v>22.975892393227806</v>
      </c>
      <c r="O18" s="590">
        <f t="shared" ref="O18:O33" si="8">$O$47/SUM($I$17:$I$33)*$I18</f>
        <v>0.38738968376564592</v>
      </c>
      <c r="P18" s="578"/>
      <c r="Q18" s="578">
        <f t="shared" ref="Q18:Q33" si="9">SUM(I18:P18)</f>
        <v>1987.4715409565324</v>
      </c>
      <c r="R18" s="590">
        <f t="shared" ref="R18:R33" si="10">$Q18/$Q$63*$R$54</f>
        <v>70.829471686848322</v>
      </c>
      <c r="S18" s="590">
        <f t="shared" ref="S18:S33" si="11">$Q18/$Q$63*$S$55</f>
        <v>108.96317450635429</v>
      </c>
      <c r="T18" s="590">
        <f t="shared" ref="T18:T33" si="12">$T$56/SUM($I$17:$I$33)*$I18</f>
        <v>251.61365594068172</v>
      </c>
      <c r="U18" s="590">
        <f t="shared" ref="U18:U33" si="13">(R18+T18)/($R$54+$T$56)*$U$57</f>
        <v>51.799600375460066</v>
      </c>
      <c r="V18" s="590">
        <f t="shared" ref="V18:V33" si="14">SUM(R18:U18)</f>
        <v>483.20590250934436</v>
      </c>
      <c r="W18" s="590">
        <f t="shared" ref="W18:W33" si="15">(Q18+V18)/(SUM($Q$17:$Q$33)+SUM($V$17:$V$33))*$W$51</f>
        <v>127.3502234641411</v>
      </c>
      <c r="X18" s="590">
        <f t="shared" ref="X18:X33" si="16">Q18+V18+W18</f>
        <v>2598.0276669300179</v>
      </c>
      <c r="Y18" s="590">
        <f t="shared" ref="Y18:Y33" si="17">X18*2%</f>
        <v>51.960553338600356</v>
      </c>
      <c r="Z18" s="606">
        <f t="shared" ref="Z18:Z33" si="18">X18+Y18</f>
        <v>2649.9882202686181</v>
      </c>
      <c r="AA18" s="591">
        <f t="shared" ref="AA18:AA33" si="19">Z18*20%</f>
        <v>529.99764405372366</v>
      </c>
      <c r="AB18" s="591">
        <f t="shared" ref="AB18:AB33" si="20">Z18+AA18</f>
        <v>3179.9858643223415</v>
      </c>
      <c r="AC18" s="595">
        <f t="shared" ref="AC18:AC33" si="21">-K18*0.15*1.2</f>
        <v>-7.5591431999999994</v>
      </c>
      <c r="AD18" s="590">
        <f t="shared" si="2"/>
        <v>1981.9946375741197</v>
      </c>
      <c r="AE18" s="590">
        <f t="shared" si="3"/>
        <v>2033.9551909127201</v>
      </c>
      <c r="AF18" s="593">
        <f t="shared" si="4"/>
        <v>2042478.2622890368</v>
      </c>
      <c r="AG18" s="593">
        <f t="shared" si="4"/>
        <v>2096024.4720913486</v>
      </c>
      <c r="AH18" s="582"/>
      <c r="AI18" s="582"/>
      <c r="AJ18" s="583" t="e">
        <f t="shared" ref="AJ18:AJ33" si="22">AB18/AI18</f>
        <v>#DIV/0!</v>
      </c>
      <c r="AK18" s="575"/>
    </row>
    <row r="19" spans="1:37" ht="25.5" x14ac:dyDescent="0.2">
      <c r="A19" s="586"/>
      <c r="B19" s="603" t="s">
        <v>898</v>
      </c>
      <c r="C19" s="603" t="s">
        <v>899</v>
      </c>
      <c r="D19" s="604">
        <v>28.2</v>
      </c>
      <c r="E19" s="604">
        <v>431.89</v>
      </c>
      <c r="F19" s="604">
        <v>2476.2199999999998</v>
      </c>
      <c r="G19" s="605"/>
      <c r="H19" s="604">
        <f t="shared" si="0"/>
        <v>2936.31</v>
      </c>
      <c r="I19" s="578">
        <f>(D19+E19)*7-0.02</f>
        <v>3220.6099999999997</v>
      </c>
      <c r="J19" s="590">
        <f t="shared" si="5"/>
        <v>9855.355599999999</v>
      </c>
      <c r="K19" s="590">
        <f>I19*0.023+0.01</f>
        <v>74.084029999999998</v>
      </c>
      <c r="L19" s="590">
        <f>(I19+K19)*0.006*1.1-0.08</f>
        <v>21.664980598000003</v>
      </c>
      <c r="M19" s="590">
        <f t="shared" si="6"/>
        <v>147.9973592281182</v>
      </c>
      <c r="N19" s="590">
        <f>$N$12/SUM($I$17:$I$33)*$I19+0.01</f>
        <v>40.536424957036282</v>
      </c>
      <c r="O19" s="590">
        <f>$O$47/SUM($I$17:$I$33)*$I19+0.01</f>
        <v>0.69330399009380517</v>
      </c>
      <c r="P19" s="590">
        <f>P43</f>
        <v>96.475200000000001</v>
      </c>
      <c r="Q19" s="578">
        <f t="shared" si="9"/>
        <v>13457.416898773248</v>
      </c>
      <c r="R19" s="590">
        <f t="shared" si="10"/>
        <v>479.59515875685224</v>
      </c>
      <c r="S19" s="590">
        <f t="shared" si="11"/>
        <v>737.80320156939604</v>
      </c>
      <c r="T19" s="590">
        <f t="shared" si="12"/>
        <v>443.81309640234787</v>
      </c>
      <c r="U19" s="590">
        <f t="shared" si="13"/>
        <v>148.34299292587414</v>
      </c>
      <c r="V19" s="590">
        <f t="shared" si="14"/>
        <v>1809.5544496544701</v>
      </c>
      <c r="W19" s="590">
        <f t="shared" si="15"/>
        <v>786.9308144552873</v>
      </c>
      <c r="X19" s="590">
        <f t="shared" si="16"/>
        <v>16053.902162883005</v>
      </c>
      <c r="Y19" s="590">
        <f t="shared" si="17"/>
        <v>321.07804325766011</v>
      </c>
      <c r="Z19" s="606">
        <f t="shared" si="18"/>
        <v>16374.980206140664</v>
      </c>
      <c r="AA19" s="591">
        <f t="shared" si="19"/>
        <v>3274.996041228133</v>
      </c>
      <c r="AB19" s="591">
        <f t="shared" si="20"/>
        <v>19649.976247368799</v>
      </c>
      <c r="AC19" s="595">
        <f>-K19*0.15*1.2-0.39</f>
        <v>-13.7251254</v>
      </c>
      <c r="AD19" s="590">
        <f t="shared" si="2"/>
        <v>13992.961190757489</v>
      </c>
      <c r="AE19" s="590">
        <f t="shared" si="3"/>
        <v>14314.039234015148</v>
      </c>
      <c r="AF19" s="593">
        <f t="shared" si="4"/>
        <v>14419977.993561791</v>
      </c>
      <c r="AG19" s="593">
        <f t="shared" si="4"/>
        <v>14750854.2287542</v>
      </c>
      <c r="AH19" s="582"/>
      <c r="AI19" s="582"/>
      <c r="AJ19" s="583" t="e">
        <f t="shared" si="22"/>
        <v>#DIV/0!</v>
      </c>
      <c r="AK19" s="575"/>
    </row>
    <row r="20" spans="1:37" ht="33.75" customHeight="1" x14ac:dyDescent="0.2">
      <c r="A20" s="586"/>
      <c r="B20" s="603" t="s">
        <v>900</v>
      </c>
      <c r="C20" s="603" t="s">
        <v>901</v>
      </c>
      <c r="D20" s="604">
        <v>1.03</v>
      </c>
      <c r="E20" s="604">
        <v>10.94</v>
      </c>
      <c r="F20" s="604">
        <v>2519.62</v>
      </c>
      <c r="G20" s="605"/>
      <c r="H20" s="604">
        <f t="shared" si="0"/>
        <v>2531.5899999999997</v>
      </c>
      <c r="I20" s="578">
        <f t="shared" si="1"/>
        <v>83.789999999999992</v>
      </c>
      <c r="J20" s="590">
        <f t="shared" si="5"/>
        <v>10028.087599999999</v>
      </c>
      <c r="K20" s="590">
        <f t="shared" ref="K20:K33" si="23">I20*0.023</f>
        <v>1.9271699999999998</v>
      </c>
      <c r="L20" s="590">
        <f t="shared" ref="L20:L33" si="24">(I20+K20)*0.006*1.1</f>
        <v>0.56573332200000004</v>
      </c>
      <c r="M20" s="590">
        <f t="shared" si="6"/>
        <v>3.8504192465787614</v>
      </c>
      <c r="N20" s="590">
        <f t="shared" si="7"/>
        <v>1.0543683175392458</v>
      </c>
      <c r="O20" s="590">
        <f t="shared" si="8"/>
        <v>1.7777390410499853E-2</v>
      </c>
      <c r="P20" s="590">
        <f>P44-0.01</f>
        <v>332.16890000000006</v>
      </c>
      <c r="Q20" s="578">
        <f t="shared" si="9"/>
        <v>10451.461968276531</v>
      </c>
      <c r="R20" s="590">
        <f t="shared" si="10"/>
        <v>372.4689960651894</v>
      </c>
      <c r="S20" s="590">
        <f t="shared" si="11"/>
        <v>573.00165100615538</v>
      </c>
      <c r="T20" s="590">
        <f t="shared" si="12"/>
        <v>11.546601217642847</v>
      </c>
      <c r="U20" s="590">
        <f t="shared" si="13"/>
        <v>61.691048041725928</v>
      </c>
      <c r="V20" s="590">
        <f t="shared" si="14"/>
        <v>1018.7082963307136</v>
      </c>
      <c r="W20" s="590">
        <f t="shared" si="15"/>
        <v>591.22600169140753</v>
      </c>
      <c r="X20" s="590">
        <f t="shared" si="16"/>
        <v>12061.396266298652</v>
      </c>
      <c r="Y20" s="590">
        <f t="shared" si="17"/>
        <v>241.22792532597305</v>
      </c>
      <c r="Z20" s="606">
        <f>X20+Y20</f>
        <v>12302.624191624625</v>
      </c>
      <c r="AA20" s="591">
        <f t="shared" si="19"/>
        <v>2460.5248383249254</v>
      </c>
      <c r="AB20" s="591">
        <f t="shared" si="20"/>
        <v>14763.149029949551</v>
      </c>
      <c r="AC20" s="595">
        <f t="shared" si="21"/>
        <v>-0.34689059999999999</v>
      </c>
      <c r="AD20" s="590">
        <f t="shared" si="2"/>
        <v>11019.211941118569</v>
      </c>
      <c r="AE20" s="590">
        <f t="shared" si="3"/>
        <v>11260.439866444542</v>
      </c>
      <c r="AF20" s="593">
        <f t="shared" si="4"/>
        <v>11355480.196877571</v>
      </c>
      <c r="AG20" s="593">
        <f t="shared" si="4"/>
        <v>11604069.564575573</v>
      </c>
      <c r="AH20" s="573" t="s">
        <v>199</v>
      </c>
      <c r="AI20" s="573">
        <v>7</v>
      </c>
      <c r="AJ20" s="607">
        <f t="shared" si="22"/>
        <v>2109.0212899927928</v>
      </c>
      <c r="AK20" s="575"/>
    </row>
    <row r="21" spans="1:37" ht="38.25" x14ac:dyDescent="0.2">
      <c r="A21" s="586"/>
      <c r="B21" s="603" t="s">
        <v>902</v>
      </c>
      <c r="C21" s="603" t="s">
        <v>903</v>
      </c>
      <c r="D21" s="605"/>
      <c r="E21" s="604">
        <v>176.01</v>
      </c>
      <c r="F21" s="604">
        <v>444.91</v>
      </c>
      <c r="G21" s="605"/>
      <c r="H21" s="604">
        <f t="shared" si="0"/>
        <v>620.92000000000007</v>
      </c>
      <c r="I21" s="578">
        <f t="shared" si="1"/>
        <v>1232.07</v>
      </c>
      <c r="J21" s="590">
        <f t="shared" si="5"/>
        <v>1770.7418</v>
      </c>
      <c r="K21" s="590">
        <f t="shared" si="23"/>
        <v>28.337609999999998</v>
      </c>
      <c r="L21" s="590">
        <f t="shared" si="24"/>
        <v>8.3186902260000011</v>
      </c>
      <c r="M21" s="590">
        <f t="shared" si="6"/>
        <v>56.61756821974334</v>
      </c>
      <c r="N21" s="590">
        <f t="shared" si="7"/>
        <v>15.503706563916678</v>
      </c>
      <c r="O21" s="590">
        <f t="shared" si="8"/>
        <v>0.26140338230176102</v>
      </c>
      <c r="P21" s="578"/>
      <c r="Q21" s="578">
        <f t="shared" si="9"/>
        <v>3111.8507783919617</v>
      </c>
      <c r="R21" s="590">
        <f t="shared" si="10"/>
        <v>110.90007683618497</v>
      </c>
      <c r="S21" s="590">
        <f t="shared" si="11"/>
        <v>170.60729294290493</v>
      </c>
      <c r="T21" s="590">
        <f t="shared" si="12"/>
        <v>169.78423394463806</v>
      </c>
      <c r="U21" s="590">
        <f t="shared" si="13"/>
        <v>45.091161461822729</v>
      </c>
      <c r="V21" s="590">
        <f t="shared" si="14"/>
        <v>496.38276518555068</v>
      </c>
      <c r="W21" s="590">
        <f t="shared" si="15"/>
        <v>185.9851634217392</v>
      </c>
      <c r="X21" s="590">
        <f t="shared" si="16"/>
        <v>3794.2187069992519</v>
      </c>
      <c r="Y21" s="590">
        <f t="shared" si="17"/>
        <v>75.884374139985042</v>
      </c>
      <c r="Z21" s="606">
        <f t="shared" si="18"/>
        <v>3870.103081139237</v>
      </c>
      <c r="AA21" s="591">
        <f t="shared" si="19"/>
        <v>774.02061622784743</v>
      </c>
      <c r="AB21" s="591">
        <f t="shared" si="20"/>
        <v>4644.1236973670848</v>
      </c>
      <c r="AC21" s="595">
        <f t="shared" si="21"/>
        <v>-5.1007697999999992</v>
      </c>
      <c r="AD21" s="590">
        <f t="shared" si="2"/>
        <v>3205.2360267512072</v>
      </c>
      <c r="AE21" s="590">
        <f t="shared" si="3"/>
        <v>3281.1204008911923</v>
      </c>
      <c r="AF21" s="593">
        <f t="shared" si="4"/>
        <v>3303048.7499995572</v>
      </c>
      <c r="AG21" s="593">
        <f t="shared" si="4"/>
        <v>3381248.8529110528</v>
      </c>
      <c r="AH21" s="574" t="s">
        <v>904</v>
      </c>
      <c r="AI21" s="608"/>
      <c r="AJ21" s="583" t="e">
        <f t="shared" si="22"/>
        <v>#DIV/0!</v>
      </c>
      <c r="AK21" s="575" t="s">
        <v>905</v>
      </c>
    </row>
    <row r="22" spans="1:37" ht="25.5" x14ac:dyDescent="0.2">
      <c r="A22" s="586"/>
      <c r="B22" s="603" t="s">
        <v>906</v>
      </c>
      <c r="C22" s="603" t="s">
        <v>907</v>
      </c>
      <c r="D22" s="604">
        <v>7.72</v>
      </c>
      <c r="E22" s="604">
        <v>222.73</v>
      </c>
      <c r="F22" s="604">
        <v>1101.04</v>
      </c>
      <c r="G22" s="605"/>
      <c r="H22" s="604">
        <f t="shared" si="0"/>
        <v>1331.49</v>
      </c>
      <c r="I22" s="578">
        <f t="shared" si="1"/>
        <v>1613.1499999999999</v>
      </c>
      <c r="J22" s="590">
        <f t="shared" si="5"/>
        <v>4382.1391999999996</v>
      </c>
      <c r="K22" s="590">
        <f t="shared" si="23"/>
        <v>37.102449999999997</v>
      </c>
      <c r="L22" s="590">
        <f t="shared" si="24"/>
        <v>10.891666170000001</v>
      </c>
      <c r="M22" s="590">
        <f t="shared" si="6"/>
        <v>74.12941648906228</v>
      </c>
      <c r="N22" s="590">
        <f t="shared" si="7"/>
        <v>20.299012429149471</v>
      </c>
      <c r="O22" s="590">
        <f t="shared" si="8"/>
        <v>0.34225560736004101</v>
      </c>
      <c r="P22" s="578"/>
      <c r="Q22" s="578">
        <f t="shared" si="9"/>
        <v>6138.0540006955707</v>
      </c>
      <c r="R22" s="590">
        <f t="shared" si="10"/>
        <v>218.74784775301669</v>
      </c>
      <c r="S22" s="590">
        <f t="shared" si="11"/>
        <v>336.51895658607839</v>
      </c>
      <c r="T22" s="590">
        <f t="shared" si="12"/>
        <v>222.29860071894686</v>
      </c>
      <c r="U22" s="590">
        <f t="shared" si="13"/>
        <v>70.852897209998005</v>
      </c>
      <c r="V22" s="590">
        <f t="shared" si="14"/>
        <v>848.41830226803995</v>
      </c>
      <c r="W22" s="590">
        <f t="shared" si="15"/>
        <v>360.11532438663181</v>
      </c>
      <c r="X22" s="590">
        <f t="shared" si="16"/>
        <v>7346.5876273502427</v>
      </c>
      <c r="Y22" s="590">
        <f t="shared" si="17"/>
        <v>146.93175254700486</v>
      </c>
      <c r="Z22" s="606">
        <f t="shared" si="18"/>
        <v>7493.5193798972477</v>
      </c>
      <c r="AA22" s="591">
        <f t="shared" si="19"/>
        <v>1498.7038759794495</v>
      </c>
      <c r="AB22" s="591">
        <f t="shared" si="20"/>
        <v>8992.2232558766973</v>
      </c>
      <c r="AC22" s="595">
        <f t="shared" si="21"/>
        <v>-6.6784409999999994</v>
      </c>
      <c r="AD22" s="590">
        <f t="shared" si="2"/>
        <v>6373.4660873634375</v>
      </c>
      <c r="AE22" s="590">
        <f t="shared" si="3"/>
        <v>6520.3978399104426</v>
      </c>
      <c r="AF22" s="593">
        <f t="shared" si="4"/>
        <v>6567962.2397007439</v>
      </c>
      <c r="AG22" s="593">
        <f t="shared" si="4"/>
        <v>6719377.8414021721</v>
      </c>
      <c r="AH22" s="573" t="s">
        <v>908</v>
      </c>
      <c r="AI22" s="573">
        <f>12+41+114</f>
        <v>167</v>
      </c>
      <c r="AJ22" s="607">
        <f t="shared" si="22"/>
        <v>53.845648238782616</v>
      </c>
      <c r="AK22" s="575"/>
    </row>
    <row r="23" spans="1:37" ht="38.25" x14ac:dyDescent="0.2">
      <c r="A23" s="586"/>
      <c r="B23" s="603" t="s">
        <v>909</v>
      </c>
      <c r="C23" s="603" t="s">
        <v>910</v>
      </c>
      <c r="D23" s="604">
        <v>0.22</v>
      </c>
      <c r="E23" s="604">
        <v>40.94</v>
      </c>
      <c r="F23" s="604">
        <v>217.58</v>
      </c>
      <c r="G23" s="605"/>
      <c r="H23" s="604">
        <f t="shared" si="0"/>
        <v>258.74</v>
      </c>
      <c r="I23" s="578">
        <f t="shared" si="1"/>
        <v>288.12</v>
      </c>
      <c r="J23" s="590">
        <f t="shared" si="5"/>
        <v>865.96840000000009</v>
      </c>
      <c r="K23" s="590">
        <f t="shared" si="23"/>
        <v>6.62676</v>
      </c>
      <c r="L23" s="590">
        <f t="shared" si="24"/>
        <v>1.9453286160000001</v>
      </c>
      <c r="M23" s="590">
        <f t="shared" si="6"/>
        <v>13.240038111042759</v>
      </c>
      <c r="N23" s="590">
        <f t="shared" si="7"/>
        <v>3.6255471971524944</v>
      </c>
      <c r="O23" s="590">
        <f t="shared" si="8"/>
        <v>6.1129272288736346E-2</v>
      </c>
      <c r="P23" s="578"/>
      <c r="Q23" s="578">
        <f t="shared" si="9"/>
        <v>1179.5872031964843</v>
      </c>
      <c r="R23" s="590">
        <f t="shared" si="10"/>
        <v>42.038105547294116</v>
      </c>
      <c r="S23" s="590">
        <f t="shared" si="11"/>
        <v>64.670896472560869</v>
      </c>
      <c r="T23" s="590">
        <f t="shared" si="12"/>
        <v>39.704102432596457</v>
      </c>
      <c r="U23" s="590">
        <f t="shared" si="13"/>
        <v>13.131660576302385</v>
      </c>
      <c r="V23" s="590">
        <f t="shared" si="14"/>
        <v>159.5447650287538</v>
      </c>
      <c r="W23" s="590">
        <f t="shared" si="15"/>
        <v>69.025099108941831</v>
      </c>
      <c r="X23" s="590">
        <f t="shared" si="16"/>
        <v>1408.1570673341798</v>
      </c>
      <c r="Y23" s="590">
        <f t="shared" si="17"/>
        <v>28.163141346683599</v>
      </c>
      <c r="Z23" s="606">
        <f t="shared" si="18"/>
        <v>1436.3202086808635</v>
      </c>
      <c r="AA23" s="591">
        <f t="shared" si="19"/>
        <v>287.26404173617271</v>
      </c>
      <c r="AB23" s="591">
        <f t="shared" si="20"/>
        <v>1723.5842504170362</v>
      </c>
      <c r="AC23" s="595">
        <f t="shared" si="21"/>
        <v>-1.1928167999999999</v>
      </c>
      <c r="AD23" s="590">
        <f t="shared" si="2"/>
        <v>1226.1996975608499</v>
      </c>
      <c r="AE23" s="590">
        <f t="shared" si="3"/>
        <v>1254.3628389075336</v>
      </c>
      <c r="AF23" s="593">
        <f t="shared" si="4"/>
        <v>1263619.0734394798</v>
      </c>
      <c r="AG23" s="593">
        <f t="shared" si="4"/>
        <v>1292641.6565019549</v>
      </c>
      <c r="AH23" s="573" t="s">
        <v>911</v>
      </c>
      <c r="AI23" s="573">
        <v>2</v>
      </c>
      <c r="AJ23" s="607">
        <f t="shared" si="22"/>
        <v>861.79212520851809</v>
      </c>
      <c r="AK23" s="575" t="s">
        <v>912</v>
      </c>
    </row>
    <row r="24" spans="1:37" ht="38.25" x14ac:dyDescent="0.2">
      <c r="A24" s="586"/>
      <c r="B24" s="603" t="s">
        <v>913</v>
      </c>
      <c r="C24" s="603" t="s">
        <v>914</v>
      </c>
      <c r="D24" s="604">
        <v>2.06</v>
      </c>
      <c r="E24" s="604">
        <v>74.28</v>
      </c>
      <c r="F24" s="604">
        <v>163.5</v>
      </c>
      <c r="G24" s="605"/>
      <c r="H24" s="604">
        <f t="shared" si="0"/>
        <v>239.84</v>
      </c>
      <c r="I24" s="578">
        <f t="shared" si="1"/>
        <v>534.38</v>
      </c>
      <c r="J24" s="590">
        <f t="shared" si="5"/>
        <v>650.73</v>
      </c>
      <c r="K24" s="590">
        <f t="shared" si="23"/>
        <v>12.29074</v>
      </c>
      <c r="L24" s="590">
        <f t="shared" si="24"/>
        <v>3.6080268840000005</v>
      </c>
      <c r="M24" s="590">
        <f t="shared" si="6"/>
        <v>24.556474961054523</v>
      </c>
      <c r="N24" s="590">
        <f t="shared" si="7"/>
        <v>6.7243506567206364</v>
      </c>
      <c r="O24" s="590">
        <f t="shared" si="8"/>
        <v>0.11337727518275345</v>
      </c>
      <c r="P24" s="578"/>
      <c r="Q24" s="578">
        <f t="shared" si="9"/>
        <v>1232.4029697769581</v>
      </c>
      <c r="R24" s="590">
        <f t="shared" si="10"/>
        <v>43.920352797904016</v>
      </c>
      <c r="S24" s="590">
        <f t="shared" si="11"/>
        <v>67.566522131595605</v>
      </c>
      <c r="T24" s="590">
        <f t="shared" si="12"/>
        <v>73.639727398066412</v>
      </c>
      <c r="U24" s="590">
        <f t="shared" si="13"/>
        <v>18.885703097672042</v>
      </c>
      <c r="V24" s="590">
        <f t="shared" si="14"/>
        <v>204.01230542523808</v>
      </c>
      <c r="W24" s="590">
        <f t="shared" si="15"/>
        <v>74.039533880915471</v>
      </c>
      <c r="X24" s="590">
        <f t="shared" si="16"/>
        <v>1510.4548090831117</v>
      </c>
      <c r="Y24" s="590">
        <f t="shared" si="17"/>
        <v>30.209096181662236</v>
      </c>
      <c r="Z24" s="606">
        <f t="shared" si="18"/>
        <v>1540.663905264774</v>
      </c>
      <c r="AA24" s="591">
        <f t="shared" si="19"/>
        <v>308.13278105295484</v>
      </c>
      <c r="AB24" s="591">
        <f t="shared" si="20"/>
        <v>1848.7966863177289</v>
      </c>
      <c r="AC24" s="595">
        <f t="shared" si="21"/>
        <v>-2.2123331999999998</v>
      </c>
      <c r="AD24" s="590">
        <f t="shared" si="2"/>
        <v>1266.4763330907783</v>
      </c>
      <c r="AE24" s="590">
        <f t="shared" si="3"/>
        <v>1296.6854292724406</v>
      </c>
      <c r="AF24" s="593">
        <f t="shared" si="4"/>
        <v>1305124.8126521276</v>
      </c>
      <c r="AG24" s="593">
        <f t="shared" si="4"/>
        <v>1336255.7860184147</v>
      </c>
      <c r="AH24" s="573" t="s">
        <v>234</v>
      </c>
      <c r="AI24" s="573">
        <v>50</v>
      </c>
      <c r="AJ24" s="607">
        <f t="shared" si="22"/>
        <v>36.975933726354576</v>
      </c>
      <c r="AK24" s="609" t="s">
        <v>915</v>
      </c>
    </row>
    <row r="25" spans="1:37" ht="25.5" x14ac:dyDescent="0.2">
      <c r="A25" s="586"/>
      <c r="B25" s="603" t="s">
        <v>916</v>
      </c>
      <c r="C25" s="603" t="s">
        <v>917</v>
      </c>
      <c r="D25" s="604">
        <v>4.5599999999999996</v>
      </c>
      <c r="E25" s="604">
        <v>3.62</v>
      </c>
      <c r="F25" s="604">
        <v>214</v>
      </c>
      <c r="G25" s="605"/>
      <c r="H25" s="604">
        <f t="shared" si="0"/>
        <v>222.18</v>
      </c>
      <c r="I25" s="578">
        <f t="shared" si="1"/>
        <v>57.26</v>
      </c>
      <c r="J25" s="590">
        <f t="shared" si="5"/>
        <v>851.72</v>
      </c>
      <c r="K25" s="590">
        <f t="shared" si="23"/>
        <v>1.31698</v>
      </c>
      <c r="L25" s="590">
        <f t="shared" si="24"/>
        <v>0.38660806800000003</v>
      </c>
      <c r="M25" s="590">
        <f t="shared" si="6"/>
        <v>2.6312806547213259</v>
      </c>
      <c r="N25" s="590">
        <f t="shared" si="7"/>
        <v>0.72052905910367837</v>
      </c>
      <c r="O25" s="590">
        <f t="shared" si="8"/>
        <v>1.2148626028227971E-2</v>
      </c>
      <c r="P25" s="578"/>
      <c r="Q25" s="578">
        <f t="shared" si="9"/>
        <v>914.04754640785313</v>
      </c>
      <c r="R25" s="590">
        <f t="shared" si="10"/>
        <v>32.574808481317596</v>
      </c>
      <c r="S25" s="590">
        <f t="shared" si="11"/>
        <v>50.112678473076137</v>
      </c>
      <c r="T25" s="590">
        <f t="shared" si="12"/>
        <v>7.8906598128921042</v>
      </c>
      <c r="U25" s="590">
        <f t="shared" si="13"/>
        <v>6.5006660308394446</v>
      </c>
      <c r="V25" s="590">
        <f t="shared" si="14"/>
        <v>97.078812798125284</v>
      </c>
      <c r="W25" s="590">
        <f t="shared" si="15"/>
        <v>52.118162221422814</v>
      </c>
      <c r="X25" s="590">
        <f t="shared" si="16"/>
        <v>1063.2445214274012</v>
      </c>
      <c r="Y25" s="590">
        <f t="shared" si="17"/>
        <v>21.264890428548025</v>
      </c>
      <c r="Z25" s="606">
        <f>X25+Y25</f>
        <v>1084.5094118559491</v>
      </c>
      <c r="AA25" s="591">
        <f t="shared" si="19"/>
        <v>216.90188237118983</v>
      </c>
      <c r="AB25" s="591">
        <f t="shared" si="20"/>
        <v>1301.411294227139</v>
      </c>
      <c r="AC25" s="595">
        <f t="shared" si="21"/>
        <v>-0.2370564</v>
      </c>
      <c r="AD25" s="590">
        <f t="shared" si="2"/>
        <v>960.57135876710424</v>
      </c>
      <c r="AE25" s="590">
        <f t="shared" si="3"/>
        <v>981.83624919565227</v>
      </c>
      <c r="AF25" s="593">
        <f t="shared" si="4"/>
        <v>989884.67600527697</v>
      </c>
      <c r="AG25" s="593">
        <f t="shared" si="4"/>
        <v>1011798.4973783903</v>
      </c>
      <c r="AH25" s="574" t="s">
        <v>918</v>
      </c>
      <c r="AI25" s="573">
        <f>4+5</f>
        <v>9</v>
      </c>
      <c r="AJ25" s="607">
        <f t="shared" si="22"/>
        <v>144.60125491412657</v>
      </c>
      <c r="AK25" s="575"/>
    </row>
    <row r="26" spans="1:37" ht="25.5" x14ac:dyDescent="0.2">
      <c r="A26" s="586"/>
      <c r="B26" s="603" t="s">
        <v>919</v>
      </c>
      <c r="C26" s="603" t="s">
        <v>920</v>
      </c>
      <c r="D26" s="605"/>
      <c r="E26" s="604">
        <v>0.16</v>
      </c>
      <c r="F26" s="604">
        <v>3.36</v>
      </c>
      <c r="G26" s="605"/>
      <c r="H26" s="604">
        <f t="shared" si="0"/>
        <v>3.52</v>
      </c>
      <c r="I26" s="578">
        <f t="shared" si="1"/>
        <v>1.1200000000000001</v>
      </c>
      <c r="J26" s="590">
        <f t="shared" si="5"/>
        <v>13.3728</v>
      </c>
      <c r="K26" s="590">
        <f t="shared" si="23"/>
        <v>2.5760000000000002E-2</v>
      </c>
      <c r="L26" s="590">
        <f t="shared" si="24"/>
        <v>7.5620160000000013E-3</v>
      </c>
      <c r="M26" s="590">
        <f t="shared" si="6"/>
        <v>5.1467592268387798E-2</v>
      </c>
      <c r="N26" s="590">
        <f t="shared" si="7"/>
        <v>1.4093477928678308E-2</v>
      </c>
      <c r="O26" s="590">
        <f t="shared" si="8"/>
        <v>2.3762593698245421E-4</v>
      </c>
      <c r="P26" s="578"/>
      <c r="Q26" s="578">
        <f t="shared" si="9"/>
        <v>14.591920712134048</v>
      </c>
      <c r="R26" s="590">
        <f t="shared" si="10"/>
        <v>0.52002658334388618</v>
      </c>
      <c r="S26" s="590">
        <f t="shared" si="11"/>
        <v>0.80000240012187529</v>
      </c>
      <c r="T26" s="590">
        <f t="shared" si="12"/>
        <v>0.15434053423749838</v>
      </c>
      <c r="U26" s="590">
        <f t="shared" si="13"/>
        <v>0.1083352200869923</v>
      </c>
      <c r="V26" s="590">
        <f t="shared" si="14"/>
        <v>1.5827047377902521</v>
      </c>
      <c r="W26" s="590">
        <f t="shared" si="15"/>
        <v>0.8337155345568249</v>
      </c>
      <c r="X26" s="590">
        <f>Q26+V26+W26</f>
        <v>17.008340984481123</v>
      </c>
      <c r="Y26" s="590">
        <f>X26*2%</f>
        <v>0.34016681968962248</v>
      </c>
      <c r="Z26" s="606">
        <f>X26+Y26</f>
        <v>17.348507804170744</v>
      </c>
      <c r="AA26" s="591">
        <f t="shared" si="19"/>
        <v>3.469701560834149</v>
      </c>
      <c r="AB26" s="591">
        <f t="shared" si="20"/>
        <v>20.818209365004893</v>
      </c>
      <c r="AC26" s="595">
        <f t="shared" si="21"/>
        <v>-4.6367999999999999E-3</v>
      </c>
      <c r="AD26" s="590">
        <f t="shared" si="2"/>
        <v>15.321725242058857</v>
      </c>
      <c r="AE26" s="590">
        <f t="shared" si="3"/>
        <v>15.66189206174848</v>
      </c>
      <c r="AF26" s="593">
        <f t="shared" si="4"/>
        <v>15789.29133025979</v>
      </c>
      <c r="AG26" s="593">
        <f t="shared" si="4"/>
        <v>16139.838865352234</v>
      </c>
      <c r="AH26" s="574" t="s">
        <v>921</v>
      </c>
      <c r="AI26" s="573">
        <v>5</v>
      </c>
      <c r="AJ26" s="607">
        <f t="shared" si="22"/>
        <v>4.1636418730009783</v>
      </c>
      <c r="AK26" s="575"/>
    </row>
    <row r="27" spans="1:37" ht="25.5" x14ac:dyDescent="0.2">
      <c r="A27" s="586"/>
      <c r="B27" s="603" t="s">
        <v>922</v>
      </c>
      <c r="C27" s="603" t="s">
        <v>923</v>
      </c>
      <c r="D27" s="604">
        <v>0.61</v>
      </c>
      <c r="E27" s="604">
        <v>3.17</v>
      </c>
      <c r="F27" s="604">
        <v>394.21</v>
      </c>
      <c r="G27" s="605"/>
      <c r="H27" s="604">
        <f t="shared" si="0"/>
        <v>397.98999999999995</v>
      </c>
      <c r="I27" s="578">
        <f t="shared" si="1"/>
        <v>26.459999999999997</v>
      </c>
      <c r="J27" s="590">
        <f t="shared" si="5"/>
        <v>1568.9558</v>
      </c>
      <c r="K27" s="590">
        <f t="shared" si="23"/>
        <v>0.6085799999999999</v>
      </c>
      <c r="L27" s="590">
        <f t="shared" si="24"/>
        <v>0.17865262800000001</v>
      </c>
      <c r="M27" s="590">
        <f t="shared" si="6"/>
        <v>1.2159218673406613</v>
      </c>
      <c r="N27" s="590">
        <f t="shared" si="7"/>
        <v>0.33295841606502496</v>
      </c>
      <c r="O27" s="590">
        <f t="shared" si="8"/>
        <v>5.6139127612104796E-3</v>
      </c>
      <c r="P27" s="590">
        <f>P45</f>
        <v>6.6660000000000013</v>
      </c>
      <c r="Q27" s="578">
        <f t="shared" si="9"/>
        <v>1604.4235268241669</v>
      </c>
      <c r="R27" s="590">
        <f t="shared" si="10"/>
        <v>57.178414093020251</v>
      </c>
      <c r="S27" s="590">
        <f t="shared" si="11"/>
        <v>87.962558020480174</v>
      </c>
      <c r="T27" s="590">
        <f t="shared" si="12"/>
        <v>3.6462951213608989</v>
      </c>
      <c r="U27" s="590">
        <f t="shared" si="13"/>
        <v>9.7713220109253847</v>
      </c>
      <c r="V27" s="590">
        <f t="shared" si="14"/>
        <v>158.55858924578672</v>
      </c>
      <c r="W27" s="590">
        <f t="shared" si="15"/>
        <v>90.872309956349724</v>
      </c>
      <c r="X27" s="590">
        <f t="shared" si="16"/>
        <v>1853.8544260263031</v>
      </c>
      <c r="Y27" s="590">
        <f t="shared" si="17"/>
        <v>37.077088520526061</v>
      </c>
      <c r="Z27" s="606">
        <f t="shared" si="18"/>
        <v>1890.9315145468292</v>
      </c>
      <c r="AA27" s="591">
        <f t="shared" si="19"/>
        <v>378.18630290936585</v>
      </c>
      <c r="AB27" s="591">
        <f t="shared" si="20"/>
        <v>2269.1178174561951</v>
      </c>
      <c r="AC27" s="595">
        <f t="shared" si="21"/>
        <v>-0.10954439999999997</v>
      </c>
      <c r="AD27" s="590">
        <f t="shared" si="2"/>
        <v>1690.7276601612414</v>
      </c>
      <c r="AE27" s="590">
        <f t="shared" si="3"/>
        <v>1727.8047486817675</v>
      </c>
      <c r="AF27" s="593">
        <f t="shared" si="4"/>
        <v>1742322.8236161163</v>
      </c>
      <c r="AG27" s="593">
        <f t="shared" si="4"/>
        <v>1780531.3767052558</v>
      </c>
      <c r="AH27" s="574" t="s">
        <v>924</v>
      </c>
      <c r="AI27" s="573">
        <v>4</v>
      </c>
      <c r="AJ27" s="607">
        <f t="shared" si="22"/>
        <v>567.27945436404877</v>
      </c>
      <c r="AK27" s="575" t="s">
        <v>925</v>
      </c>
    </row>
    <row r="28" spans="1:37" ht="25.5" x14ac:dyDescent="0.2">
      <c r="A28" s="586"/>
      <c r="B28" s="603" t="s">
        <v>926</v>
      </c>
      <c r="C28" s="603" t="s">
        <v>927</v>
      </c>
      <c r="D28" s="605"/>
      <c r="E28" s="604">
        <v>62.47</v>
      </c>
      <c r="F28" s="604">
        <v>7460.98</v>
      </c>
      <c r="G28" s="605"/>
      <c r="H28" s="604">
        <f t="shared" si="0"/>
        <v>7523.45</v>
      </c>
      <c r="I28" s="578">
        <f t="shared" si="1"/>
        <v>437.28999999999996</v>
      </c>
      <c r="J28" s="590">
        <f t="shared" si="5"/>
        <v>29694.700399999998</v>
      </c>
      <c r="K28" s="590">
        <f t="shared" si="23"/>
        <v>10.057669999999998</v>
      </c>
      <c r="L28" s="590">
        <f t="shared" si="24"/>
        <v>2.9524946219999997</v>
      </c>
      <c r="M28" s="590">
        <f t="shared" si="6"/>
        <v>20.094878056288657</v>
      </c>
      <c r="N28" s="590">
        <f t="shared" si="7"/>
        <v>5.502622288778336</v>
      </c>
      <c r="O28" s="590">
        <f t="shared" si="8"/>
        <v>9.2778076770586956E-2</v>
      </c>
      <c r="P28" s="578"/>
      <c r="Q28" s="578">
        <f t="shared" si="9"/>
        <v>30170.690843043838</v>
      </c>
      <c r="R28" s="590">
        <f>$Q28/$Q$63*$R$54-0.01</f>
        <v>1075.2124868646633</v>
      </c>
      <c r="S28" s="590">
        <f>$Q28/$Q$63*$S$55+0.01</f>
        <v>1654.1188431010401</v>
      </c>
      <c r="T28" s="590">
        <f t="shared" si="12"/>
        <v>60.260332336353265</v>
      </c>
      <c r="U28" s="590">
        <f t="shared" si="13"/>
        <v>182.41058106765465</v>
      </c>
      <c r="V28" s="590">
        <f t="shared" si="14"/>
        <v>2972.0022433697113</v>
      </c>
      <c r="W28" s="590">
        <f t="shared" si="15"/>
        <v>1708.3287751384305</v>
      </c>
      <c r="X28" s="590">
        <f t="shared" si="16"/>
        <v>34851.021861551984</v>
      </c>
      <c r="Y28" s="590">
        <f t="shared" si="17"/>
        <v>697.02043723103975</v>
      </c>
      <c r="Z28" s="606">
        <f t="shared" si="18"/>
        <v>35548.042298783024</v>
      </c>
      <c r="AA28" s="591">
        <f t="shared" si="19"/>
        <v>7109.608459756605</v>
      </c>
      <c r="AB28" s="591">
        <f t="shared" si="20"/>
        <v>42657.650758539632</v>
      </c>
      <c r="AC28" s="595">
        <f t="shared" si="21"/>
        <v>-1.8103805999999996</v>
      </c>
      <c r="AD28" s="590">
        <f t="shared" si="2"/>
        <v>31797.40180519981</v>
      </c>
      <c r="AE28" s="590">
        <f t="shared" si="3"/>
        <v>32494.42224243085</v>
      </c>
      <c r="AF28" s="593">
        <f t="shared" si="4"/>
        <v>32767748.586788014</v>
      </c>
      <c r="AG28" s="593">
        <f t="shared" si="4"/>
        <v>33486039.678209983</v>
      </c>
      <c r="AH28" s="573" t="s">
        <v>928</v>
      </c>
      <c r="AI28" s="608">
        <v>88</v>
      </c>
      <c r="AJ28" s="607">
        <f t="shared" si="22"/>
        <v>484.74603134704125</v>
      </c>
      <c r="AK28" s="609" t="s">
        <v>929</v>
      </c>
    </row>
    <row r="29" spans="1:37" ht="25.5" x14ac:dyDescent="0.2">
      <c r="A29" s="586"/>
      <c r="B29" s="603" t="s">
        <v>930</v>
      </c>
      <c r="C29" s="603" t="s">
        <v>931</v>
      </c>
      <c r="D29" s="604">
        <v>95.07</v>
      </c>
      <c r="E29" s="604">
        <v>108.23</v>
      </c>
      <c r="F29" s="604">
        <v>1106.98</v>
      </c>
      <c r="G29" s="605"/>
      <c r="H29" s="604">
        <f t="shared" si="0"/>
        <v>1310.28</v>
      </c>
      <c r="I29" s="578">
        <f t="shared" si="1"/>
        <v>1423.1000000000001</v>
      </c>
      <c r="J29" s="590">
        <f t="shared" si="5"/>
        <v>4405.7803999999996</v>
      </c>
      <c r="K29" s="590">
        <f t="shared" si="23"/>
        <v>32.731300000000005</v>
      </c>
      <c r="L29" s="590">
        <f t="shared" si="24"/>
        <v>9.608486580000001</v>
      </c>
      <c r="M29" s="590">
        <f t="shared" si="6"/>
        <v>65.396009426020242</v>
      </c>
      <c r="N29" s="590">
        <f t="shared" si="7"/>
        <v>17.907525393126875</v>
      </c>
      <c r="O29" s="590">
        <f t="shared" si="8"/>
        <v>0.30193345617833089</v>
      </c>
      <c r="P29" s="578"/>
      <c r="Q29" s="578">
        <f t="shared" si="9"/>
        <v>5954.8256548553263</v>
      </c>
      <c r="R29" s="590">
        <f t="shared" si="10"/>
        <v>212.21795956771288</v>
      </c>
      <c r="S29" s="590">
        <f t="shared" si="11"/>
        <v>326.47345816717154</v>
      </c>
      <c r="T29" s="590">
        <f t="shared" si="12"/>
        <v>196.10894131552141</v>
      </c>
      <c r="U29" s="590">
        <f t="shared" si="13"/>
        <v>65.596592006558097</v>
      </c>
      <c r="V29" s="590">
        <f t="shared" si="14"/>
        <v>800.39695105696399</v>
      </c>
      <c r="W29" s="590">
        <f t="shared" si="15"/>
        <v>348.19563787579835</v>
      </c>
      <c r="X29" s="590">
        <f t="shared" si="16"/>
        <v>7103.4182437880891</v>
      </c>
      <c r="Y29" s="590">
        <f t="shared" si="17"/>
        <v>142.06836487576177</v>
      </c>
      <c r="Z29" s="606">
        <f t="shared" si="18"/>
        <v>7245.4866086638513</v>
      </c>
      <c r="AA29" s="591">
        <f t="shared" si="19"/>
        <v>1449.0973217327703</v>
      </c>
      <c r="AB29" s="591">
        <f t="shared" si="20"/>
        <v>8694.5839303966222</v>
      </c>
      <c r="AC29" s="595">
        <f t="shared" si="21"/>
        <v>-5.8916339999999998</v>
      </c>
      <c r="AD29" s="590">
        <f t="shared" si="2"/>
        <v>6192.1039442033516</v>
      </c>
      <c r="AE29" s="590">
        <f t="shared" si="3"/>
        <v>6334.1723090791138</v>
      </c>
      <c r="AF29" s="593">
        <f t="shared" si="4"/>
        <v>6381065.5508882971</v>
      </c>
      <c r="AG29" s="593">
        <f t="shared" si="4"/>
        <v>6527469.3511391645</v>
      </c>
      <c r="AH29" s="573" t="s">
        <v>932</v>
      </c>
      <c r="AI29" s="573">
        <v>81</v>
      </c>
      <c r="AJ29" s="607">
        <f t="shared" si="22"/>
        <v>107.34054235057559</v>
      </c>
      <c r="AK29" s="575"/>
    </row>
    <row r="30" spans="1:37" ht="25.5" x14ac:dyDescent="0.2">
      <c r="A30" s="586"/>
      <c r="B30" s="603" t="s">
        <v>933</v>
      </c>
      <c r="C30" s="603" t="s">
        <v>934</v>
      </c>
      <c r="D30" s="605"/>
      <c r="E30" s="604">
        <v>51.55</v>
      </c>
      <c r="F30" s="604">
        <v>261.87</v>
      </c>
      <c r="G30" s="605"/>
      <c r="H30" s="604">
        <f t="shared" si="0"/>
        <v>313.42</v>
      </c>
      <c r="I30" s="578">
        <f t="shared" si="1"/>
        <v>360.84999999999997</v>
      </c>
      <c r="J30" s="590">
        <f t="shared" si="5"/>
        <v>1042.2426</v>
      </c>
      <c r="K30" s="590">
        <f t="shared" si="23"/>
        <v>8.2995499999999982</v>
      </c>
      <c r="L30" s="590">
        <f t="shared" si="24"/>
        <v>2.4363870300000001</v>
      </c>
      <c r="M30" s="590">
        <f t="shared" si="6"/>
        <v>16.58221488397119</v>
      </c>
      <c r="N30" s="590">
        <f t="shared" si="7"/>
        <v>4.5407424201460413</v>
      </c>
      <c r="O30" s="590">
        <f t="shared" si="8"/>
        <v>7.6560106571534448E-2</v>
      </c>
      <c r="P30" s="578"/>
      <c r="Q30" s="578">
        <f t="shared" si="9"/>
        <v>1435.0280544406887</v>
      </c>
      <c r="R30" s="590">
        <f t="shared" si="10"/>
        <v>51.141501579902517</v>
      </c>
      <c r="S30" s="590">
        <f t="shared" si="11"/>
        <v>78.675447217865184</v>
      </c>
      <c r="T30" s="590">
        <f t="shared" si="12"/>
        <v>49.726590874644003</v>
      </c>
      <c r="U30" s="590">
        <f t="shared" si="13"/>
        <v>16.204181240345861</v>
      </c>
      <c r="V30" s="590">
        <f t="shared" si="14"/>
        <v>195.74772091275759</v>
      </c>
      <c r="W30" s="590">
        <f t="shared" si="15"/>
        <v>84.057779359427599</v>
      </c>
      <c r="X30" s="590">
        <f t="shared" si="16"/>
        <v>1714.8335547128738</v>
      </c>
      <c r="Y30" s="590">
        <f t="shared" si="17"/>
        <v>34.296671094257476</v>
      </c>
      <c r="Z30" s="606">
        <f t="shared" si="18"/>
        <v>1749.1302258071314</v>
      </c>
      <c r="AA30" s="591">
        <f t="shared" si="19"/>
        <v>349.82604516142629</v>
      </c>
      <c r="AB30" s="591">
        <f t="shared" si="20"/>
        <v>2098.9562709685579</v>
      </c>
      <c r="AC30" s="595">
        <f t="shared" si="21"/>
        <v>-1.4939189999999998</v>
      </c>
      <c r="AD30" s="590">
        <f t="shared" si="2"/>
        <v>1491.0866253544368</v>
      </c>
      <c r="AE30" s="590">
        <f t="shared" si="3"/>
        <v>1525.3832964486942</v>
      </c>
      <c r="AF30" s="593">
        <f t="shared" si="4"/>
        <v>1536589.434572808</v>
      </c>
      <c r="AG30" s="593">
        <f t="shared" si="4"/>
        <v>1571932.7215075474</v>
      </c>
      <c r="AH30" s="573" t="s">
        <v>935</v>
      </c>
      <c r="AI30" s="573">
        <v>76</v>
      </c>
      <c r="AJ30" s="607">
        <f t="shared" si="22"/>
        <v>27.617845670638918</v>
      </c>
      <c r="AK30" s="575"/>
    </row>
    <row r="31" spans="1:37" ht="25.5" x14ac:dyDescent="0.2">
      <c r="A31" s="586"/>
      <c r="B31" s="603" t="s">
        <v>936</v>
      </c>
      <c r="C31" s="603" t="s">
        <v>937</v>
      </c>
      <c r="D31" s="605"/>
      <c r="E31" s="604">
        <v>2.87</v>
      </c>
      <c r="F31" s="604">
        <v>637.17999999999995</v>
      </c>
      <c r="G31" s="605"/>
      <c r="H31" s="604">
        <f t="shared" si="0"/>
        <v>640.04999999999995</v>
      </c>
      <c r="I31" s="578">
        <f t="shared" si="1"/>
        <v>20.09</v>
      </c>
      <c r="J31" s="590">
        <f t="shared" si="5"/>
        <v>2535.9764</v>
      </c>
      <c r="K31" s="590">
        <f t="shared" si="23"/>
        <v>0.46206999999999998</v>
      </c>
      <c r="L31" s="590">
        <f t="shared" si="24"/>
        <v>0.13564366200000003</v>
      </c>
      <c r="M31" s="590">
        <f t="shared" si="6"/>
        <v>0.92319993631420594</v>
      </c>
      <c r="N31" s="590">
        <f t="shared" si="7"/>
        <v>0.25280176034566709</v>
      </c>
      <c r="O31" s="590">
        <f t="shared" si="8"/>
        <v>4.262415244622772E-3</v>
      </c>
      <c r="P31" s="590">
        <f>P46</f>
        <v>25.5732</v>
      </c>
      <c r="Q31" s="578">
        <f t="shared" si="9"/>
        <v>2583.4175777739047</v>
      </c>
      <c r="R31" s="590">
        <f t="shared" si="10"/>
        <v>92.067784825828127</v>
      </c>
      <c r="S31" s="590">
        <f t="shared" si="11"/>
        <v>141.63593014986355</v>
      </c>
      <c r="T31" s="590">
        <f t="shared" si="12"/>
        <v>2.7684833328851273</v>
      </c>
      <c r="U31" s="590">
        <f t="shared" si="13"/>
        <v>15.235185280165014</v>
      </c>
      <c r="V31" s="590">
        <f t="shared" si="14"/>
        <v>251.70738358874183</v>
      </c>
      <c r="W31" s="590">
        <f t="shared" si="15"/>
        <v>146.1355460759012</v>
      </c>
      <c r="X31" s="590">
        <f t="shared" si="16"/>
        <v>2981.2605074385478</v>
      </c>
      <c r="Y31" s="590">
        <f t="shared" si="17"/>
        <v>59.625210148770961</v>
      </c>
      <c r="Z31" s="606">
        <f t="shared" si="18"/>
        <v>3040.8857175873186</v>
      </c>
      <c r="AA31" s="591">
        <f t="shared" si="19"/>
        <v>608.17714351746372</v>
      </c>
      <c r="AB31" s="591">
        <f t="shared" si="20"/>
        <v>3649.0628611047823</v>
      </c>
      <c r="AC31" s="595">
        <f t="shared" si="21"/>
        <v>-8.3172599999999999E-2</v>
      </c>
      <c r="AD31" s="590">
        <f t="shared" si="2"/>
        <v>2723.7943336271082</v>
      </c>
      <c r="AE31" s="590">
        <f t="shared" si="3"/>
        <v>2783.419543775879</v>
      </c>
      <c r="AF31" s="593">
        <f t="shared" si="4"/>
        <v>2806915.1207132731</v>
      </c>
      <c r="AG31" s="593">
        <f t="shared" si="4"/>
        <v>2868359.8861553925</v>
      </c>
      <c r="AH31" s="573" t="s">
        <v>200</v>
      </c>
      <c r="AI31" s="573">
        <v>2</v>
      </c>
      <c r="AJ31" s="607">
        <f t="shared" si="22"/>
        <v>1824.5314305523912</v>
      </c>
      <c r="AK31" s="575"/>
    </row>
    <row r="32" spans="1:37" ht="38.25" x14ac:dyDescent="0.2">
      <c r="A32" s="586"/>
      <c r="B32" s="603" t="s">
        <v>938</v>
      </c>
      <c r="C32" s="603" t="s">
        <v>939</v>
      </c>
      <c r="D32" s="604">
        <v>0.04</v>
      </c>
      <c r="E32" s="604">
        <v>3.75</v>
      </c>
      <c r="F32" s="604">
        <v>28.66</v>
      </c>
      <c r="G32" s="605"/>
      <c r="H32" s="604">
        <f t="shared" si="0"/>
        <v>32.450000000000003</v>
      </c>
      <c r="I32" s="578">
        <f t="shared" si="1"/>
        <v>26.53</v>
      </c>
      <c r="J32" s="590">
        <f t="shared" si="5"/>
        <v>114.0668</v>
      </c>
      <c r="K32" s="590">
        <f t="shared" si="23"/>
        <v>0.61019000000000001</v>
      </c>
      <c r="L32" s="590">
        <f t="shared" si="24"/>
        <v>0.17912525400000001</v>
      </c>
      <c r="M32" s="590">
        <f t="shared" si="6"/>
        <v>1.2191385918574358</v>
      </c>
      <c r="N32" s="590">
        <f t="shared" si="7"/>
        <v>0.33383925843556739</v>
      </c>
      <c r="O32" s="590">
        <f t="shared" si="8"/>
        <v>5.6287643822718839E-3</v>
      </c>
      <c r="P32" s="578"/>
      <c r="Q32" s="578">
        <f t="shared" si="9"/>
        <v>142.94472186867529</v>
      </c>
      <c r="R32" s="590">
        <f t="shared" si="10"/>
        <v>5.0942611865068113</v>
      </c>
      <c r="S32" s="590">
        <f t="shared" si="11"/>
        <v>7.8369477764911544</v>
      </c>
      <c r="T32" s="590">
        <f t="shared" si="12"/>
        <v>3.655941404750743</v>
      </c>
      <c r="U32" s="590">
        <f t="shared" si="13"/>
        <v>1.4056959463407639</v>
      </c>
      <c r="V32" s="590">
        <f t="shared" si="14"/>
        <v>17.992846314089473</v>
      </c>
      <c r="W32" s="590">
        <f t="shared" si="15"/>
        <v>8.2954718860829733</v>
      </c>
      <c r="X32" s="590">
        <f t="shared" si="16"/>
        <v>169.23304006884771</v>
      </c>
      <c r="Y32" s="590">
        <f t="shared" si="17"/>
        <v>3.3846608013769544</v>
      </c>
      <c r="Z32" s="606">
        <f t="shared" si="18"/>
        <v>172.61770087022467</v>
      </c>
      <c r="AA32" s="591">
        <f t="shared" si="19"/>
        <v>34.523540174044932</v>
      </c>
      <c r="AB32" s="591">
        <f t="shared" si="20"/>
        <v>207.14124104426961</v>
      </c>
      <c r="AC32" s="595">
        <f t="shared" si="21"/>
        <v>-0.10983419999999999</v>
      </c>
      <c r="AD32" s="590">
        <f t="shared" si="2"/>
        <v>149.11885759487342</v>
      </c>
      <c r="AE32" s="590">
        <f t="shared" si="3"/>
        <v>152.50351839625037</v>
      </c>
      <c r="AF32" s="593">
        <f t="shared" si="4"/>
        <v>153669.44963468067</v>
      </c>
      <c r="AG32" s="593">
        <f t="shared" si="4"/>
        <v>157157.39858316805</v>
      </c>
      <c r="AH32" s="582"/>
      <c r="AI32" s="582"/>
      <c r="AJ32" s="583" t="e">
        <f t="shared" si="22"/>
        <v>#DIV/0!</v>
      </c>
      <c r="AK32" s="575"/>
    </row>
    <row r="33" spans="1:37" ht="25.5" x14ac:dyDescent="0.2">
      <c r="A33" s="586"/>
      <c r="B33" s="603" t="s">
        <v>940</v>
      </c>
      <c r="C33" s="603" t="s">
        <v>941</v>
      </c>
      <c r="D33" s="605"/>
      <c r="E33" s="605"/>
      <c r="F33" s="604">
        <v>450.65</v>
      </c>
      <c r="G33" s="605"/>
      <c r="H33" s="604">
        <f t="shared" si="0"/>
        <v>450.65</v>
      </c>
      <c r="I33" s="578">
        <f t="shared" si="1"/>
        <v>0</v>
      </c>
      <c r="J33" s="590">
        <f t="shared" si="5"/>
        <v>1793.587</v>
      </c>
      <c r="K33" s="590">
        <f t="shared" si="23"/>
        <v>0</v>
      </c>
      <c r="L33" s="590">
        <f t="shared" si="24"/>
        <v>0</v>
      </c>
      <c r="M33" s="590">
        <f t="shared" si="6"/>
        <v>0</v>
      </c>
      <c r="N33" s="590">
        <f t="shared" si="7"/>
        <v>0</v>
      </c>
      <c r="O33" s="590">
        <f t="shared" si="8"/>
        <v>0</v>
      </c>
      <c r="P33" s="578"/>
      <c r="Q33" s="578">
        <f t="shared" si="9"/>
        <v>1793.587</v>
      </c>
      <c r="R33" s="590">
        <f t="shared" si="10"/>
        <v>63.919818229577182</v>
      </c>
      <c r="S33" s="590">
        <f t="shared" si="11"/>
        <v>98.333449936731853</v>
      </c>
      <c r="T33" s="590">
        <f t="shared" si="12"/>
        <v>0</v>
      </c>
      <c r="U33" s="590">
        <f t="shared" si="13"/>
        <v>10.268542749618994</v>
      </c>
      <c r="V33" s="590">
        <f t="shared" si="14"/>
        <v>172.52181091592803</v>
      </c>
      <c r="W33" s="590">
        <f t="shared" si="15"/>
        <v>101.34240594098753</v>
      </c>
      <c r="X33" s="590">
        <f t="shared" si="16"/>
        <v>2067.4512168569154</v>
      </c>
      <c r="Y33" s="590">
        <f t="shared" si="17"/>
        <v>41.34902433713831</v>
      </c>
      <c r="Z33" s="606">
        <f t="shared" si="18"/>
        <v>2108.8002411940538</v>
      </c>
      <c r="AA33" s="591">
        <f t="shared" si="19"/>
        <v>421.76004823881078</v>
      </c>
      <c r="AB33" s="591">
        <f t="shared" si="20"/>
        <v>2530.5602894328645</v>
      </c>
      <c r="AC33" s="595">
        <f t="shared" si="21"/>
        <v>0</v>
      </c>
      <c r="AD33" s="590">
        <f t="shared" si="2"/>
        <v>1891.9204499367318</v>
      </c>
      <c r="AE33" s="590">
        <f t="shared" si="3"/>
        <v>1933.2694742738702</v>
      </c>
      <c r="AF33" s="593">
        <f t="shared" si="4"/>
        <v>1949655.3218254407</v>
      </c>
      <c r="AG33" s="593">
        <f t="shared" si="4"/>
        <v>1992266.1754445175</v>
      </c>
      <c r="AH33" s="582"/>
      <c r="AI33" s="582"/>
      <c r="AJ33" s="583" t="e">
        <f t="shared" si="22"/>
        <v>#DIV/0!</v>
      </c>
      <c r="AK33" s="575"/>
    </row>
    <row r="34" spans="1:37" ht="27.95" hidden="1" customHeight="1" x14ac:dyDescent="0.2">
      <c r="A34" s="597"/>
      <c r="B34" s="598" t="s">
        <v>942</v>
      </c>
      <c r="C34" s="599"/>
      <c r="D34" s="601">
        <f>SUM(D17:D33)</f>
        <v>537.80999999999995</v>
      </c>
      <c r="E34" s="601">
        <f>SUM(E17:E33)</f>
        <v>1231.3599999999997</v>
      </c>
      <c r="F34" s="601">
        <f>SUM(F17:F33)</f>
        <v>17480.759999999998</v>
      </c>
      <c r="G34" s="601">
        <f>SUM(G17:G33)</f>
        <v>0</v>
      </c>
      <c r="H34" s="601">
        <f t="shared" si="0"/>
        <v>19249.929999999997</v>
      </c>
      <c r="I34" s="578"/>
      <c r="J34" s="610"/>
      <c r="K34" s="610"/>
      <c r="L34" s="610"/>
      <c r="M34" s="610"/>
      <c r="N34" s="610"/>
      <c r="O34" s="610"/>
      <c r="P34" s="610"/>
      <c r="Q34" s="578"/>
      <c r="R34" s="610"/>
      <c r="S34" s="610"/>
      <c r="T34" s="610"/>
      <c r="U34" s="610"/>
      <c r="V34" s="610"/>
      <c r="W34" s="610"/>
      <c r="X34" s="610"/>
      <c r="Y34" s="610"/>
      <c r="Z34" s="610"/>
      <c r="AA34" s="610"/>
      <c r="AB34" s="610"/>
      <c r="AC34" s="611"/>
      <c r="AD34" s="611"/>
      <c r="AE34" s="611"/>
      <c r="AF34" s="611"/>
      <c r="AG34" s="581"/>
      <c r="AH34" s="582"/>
      <c r="AI34" s="582"/>
      <c r="AJ34" s="583"/>
      <c r="AK34" s="575"/>
    </row>
    <row r="35" spans="1:37" ht="12.75" hidden="1" customHeight="1" x14ac:dyDescent="0.2">
      <c r="A35" s="597"/>
      <c r="B35" s="612" t="s">
        <v>943</v>
      </c>
      <c r="C35" s="613"/>
      <c r="D35" s="601">
        <f>D14+D34</f>
        <v>616.76</v>
      </c>
      <c r="E35" s="601">
        <f>E14+E34</f>
        <v>1231.3599999999997</v>
      </c>
      <c r="F35" s="601">
        <f>F14+F34</f>
        <v>17480.759999999998</v>
      </c>
      <c r="G35" s="601">
        <f>G14+G34</f>
        <v>29.1</v>
      </c>
      <c r="H35" s="601">
        <f t="shared" si="0"/>
        <v>19357.979999999996</v>
      </c>
      <c r="I35" s="590"/>
      <c r="J35" s="578"/>
      <c r="K35" s="578"/>
      <c r="L35" s="578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578"/>
      <c r="AA35" s="578"/>
      <c r="AB35" s="578"/>
      <c r="AC35" s="578"/>
      <c r="AD35" s="578"/>
      <c r="AE35" s="578"/>
      <c r="AF35" s="578"/>
      <c r="AG35" s="581"/>
      <c r="AH35" s="582"/>
      <c r="AI35" s="582"/>
      <c r="AJ35" s="583"/>
      <c r="AK35" s="575"/>
    </row>
    <row r="36" spans="1:37" ht="12.75" hidden="1" customHeight="1" x14ac:dyDescent="0.2">
      <c r="A36" s="584" t="s">
        <v>944</v>
      </c>
      <c r="B36" s="585"/>
      <c r="C36" s="585"/>
      <c r="D36" s="585"/>
      <c r="E36" s="585"/>
      <c r="F36" s="585"/>
      <c r="G36" s="585"/>
      <c r="H36" s="585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81"/>
      <c r="AH36" s="582"/>
      <c r="AI36" s="582"/>
      <c r="AJ36" s="583"/>
      <c r="AK36" s="575"/>
    </row>
    <row r="37" spans="1:37" ht="25.5" hidden="1" customHeight="1" x14ac:dyDescent="0.2">
      <c r="A37" s="586">
        <v>4</v>
      </c>
      <c r="B37" s="587" t="s">
        <v>945</v>
      </c>
      <c r="C37" s="587" t="s">
        <v>946</v>
      </c>
      <c r="D37" s="589">
        <f>D35*2.3%</f>
        <v>14.18548</v>
      </c>
      <c r="E37" s="589">
        <f>E35*2.3%</f>
        <v>28.321279999999991</v>
      </c>
      <c r="F37" s="602"/>
      <c r="G37" s="602"/>
      <c r="H37" s="589">
        <f t="shared" si="0"/>
        <v>42.506759999999993</v>
      </c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81"/>
      <c r="AH37" s="582"/>
      <c r="AI37" s="582"/>
      <c r="AJ37" s="583"/>
      <c r="AK37" s="575"/>
    </row>
    <row r="38" spans="1:37" ht="12.75" hidden="1" customHeight="1" x14ac:dyDescent="0.2">
      <c r="A38" s="597"/>
      <c r="B38" s="598" t="s">
        <v>947</v>
      </c>
      <c r="C38" s="599"/>
      <c r="D38" s="601">
        <v>14.19</v>
      </c>
      <c r="E38" s="601">
        <v>28.32</v>
      </c>
      <c r="F38" s="614"/>
      <c r="G38" s="614"/>
      <c r="H38" s="601">
        <f t="shared" si="0"/>
        <v>42.51</v>
      </c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81"/>
      <c r="AH38" s="582"/>
      <c r="AI38" s="582"/>
      <c r="AJ38" s="583"/>
      <c r="AK38" s="575"/>
    </row>
    <row r="39" spans="1:37" ht="12.75" hidden="1" customHeight="1" x14ac:dyDescent="0.2">
      <c r="A39" s="597"/>
      <c r="B39" s="598" t="s">
        <v>948</v>
      </c>
      <c r="C39" s="599"/>
      <c r="D39" s="601">
        <f>D35+D38</f>
        <v>630.95000000000005</v>
      </c>
      <c r="E39" s="601">
        <f>E35+E38</f>
        <v>1259.6799999999996</v>
      </c>
      <c r="F39" s="601">
        <f>F35+F38</f>
        <v>17480.759999999998</v>
      </c>
      <c r="G39" s="601">
        <f>G35+G38</f>
        <v>29.1</v>
      </c>
      <c r="H39" s="601">
        <f t="shared" si="0"/>
        <v>19400.489999999998</v>
      </c>
      <c r="I39" s="590"/>
      <c r="J39" s="578"/>
      <c r="K39" s="578"/>
      <c r="L39" s="578"/>
      <c r="M39" s="578"/>
      <c r="N39" s="578"/>
      <c r="O39" s="578"/>
      <c r="P39" s="578"/>
      <c r="Q39" s="578"/>
      <c r="R39" s="578"/>
      <c r="S39" s="578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81"/>
      <c r="AH39" s="582"/>
      <c r="AI39" s="582"/>
      <c r="AJ39" s="583"/>
      <c r="AK39" s="575"/>
    </row>
    <row r="40" spans="1:37" ht="12.75" hidden="1" customHeight="1" x14ac:dyDescent="0.2">
      <c r="A40" s="584" t="s">
        <v>949</v>
      </c>
      <c r="B40" s="585"/>
      <c r="C40" s="585"/>
      <c r="D40" s="585"/>
      <c r="E40" s="585"/>
      <c r="F40" s="585"/>
      <c r="G40" s="585"/>
      <c r="H40" s="585"/>
      <c r="I40" s="578"/>
      <c r="J40" s="578"/>
      <c r="K40" s="578"/>
      <c r="L40" s="578"/>
      <c r="M40" s="578"/>
      <c r="N40" s="578"/>
      <c r="O40" s="578"/>
      <c r="P40" s="578"/>
      <c r="Q40" s="578"/>
      <c r="R40" s="578"/>
      <c r="S40" s="578"/>
      <c r="T40" s="578"/>
      <c r="U40" s="578"/>
      <c r="V40" s="578"/>
      <c r="W40" s="578"/>
      <c r="X40" s="578"/>
      <c r="Y40" s="578"/>
      <c r="Z40" s="578"/>
      <c r="AA40" s="578"/>
      <c r="AB40" s="578"/>
      <c r="AC40" s="578"/>
      <c r="AD40" s="578"/>
      <c r="AE40" s="578"/>
      <c r="AF40" s="578"/>
      <c r="AG40" s="581"/>
      <c r="AH40" s="582"/>
      <c r="AI40" s="582"/>
      <c r="AJ40" s="583"/>
      <c r="AK40" s="575"/>
    </row>
    <row r="41" spans="1:37" ht="38.25" hidden="1" customHeight="1" x14ac:dyDescent="0.2">
      <c r="A41" s="586">
        <v>5</v>
      </c>
      <c r="B41" s="587" t="s">
        <v>950</v>
      </c>
      <c r="C41" s="587" t="s">
        <v>951</v>
      </c>
      <c r="D41" s="589">
        <f>D39*0.66%</f>
        <v>4.1642700000000001</v>
      </c>
      <c r="E41" s="589">
        <f>E39*0.66%</f>
        <v>8.3138879999999968</v>
      </c>
      <c r="F41" s="602"/>
      <c r="G41" s="602"/>
      <c r="H41" s="589">
        <f t="shared" si="0"/>
        <v>12.478157999999997</v>
      </c>
      <c r="I41" s="578"/>
      <c r="J41" s="578"/>
      <c r="K41" s="578"/>
      <c r="L41" s="578"/>
      <c r="M41" s="578"/>
      <c r="N41" s="578"/>
      <c r="O41" s="578"/>
      <c r="P41" s="578"/>
      <c r="Q41" s="578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81"/>
      <c r="AH41" s="582"/>
      <c r="AI41" s="582"/>
      <c r="AJ41" s="583"/>
      <c r="AK41" s="575"/>
    </row>
    <row r="42" spans="1:37" ht="12.75" hidden="1" customHeight="1" x14ac:dyDescent="0.2">
      <c r="A42" s="586">
        <v>6</v>
      </c>
      <c r="B42" s="587" t="s">
        <v>952</v>
      </c>
      <c r="C42" s="587" t="s">
        <v>953</v>
      </c>
      <c r="D42" s="602"/>
      <c r="E42" s="602"/>
      <c r="F42" s="602"/>
      <c r="G42" s="589">
        <f>SUM(G43:G46)</f>
        <v>30.422000000000004</v>
      </c>
      <c r="H42" s="589">
        <f t="shared" si="0"/>
        <v>30.422000000000004</v>
      </c>
      <c r="I42" s="590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81"/>
      <c r="AH42" s="582"/>
      <c r="AI42" s="582"/>
      <c r="AJ42" s="583"/>
      <c r="AK42" s="575"/>
    </row>
    <row r="43" spans="1:37" ht="25.5" hidden="1" customHeight="1" x14ac:dyDescent="0.2">
      <c r="A43" s="586"/>
      <c r="B43" s="603" t="s">
        <v>954</v>
      </c>
      <c r="C43" s="603" t="s">
        <v>955</v>
      </c>
      <c r="D43" s="605"/>
      <c r="E43" s="605"/>
      <c r="F43" s="605"/>
      <c r="G43" s="615">
        <f>7.96*0.8</f>
        <v>6.3680000000000003</v>
      </c>
      <c r="H43" s="589">
        <f t="shared" si="0"/>
        <v>6.3680000000000003</v>
      </c>
      <c r="I43" s="578"/>
      <c r="J43" s="578"/>
      <c r="K43" s="578"/>
      <c r="L43" s="578"/>
      <c r="M43" s="578"/>
      <c r="N43" s="578"/>
      <c r="O43" s="578"/>
      <c r="P43" s="590">
        <f>H43*15.15</f>
        <v>96.475200000000001</v>
      </c>
      <c r="Q43" s="578"/>
      <c r="R43" s="590"/>
      <c r="S43" s="578"/>
      <c r="T43" s="578"/>
      <c r="U43" s="578"/>
      <c r="V43" s="578"/>
      <c r="W43" s="590"/>
      <c r="X43" s="590"/>
      <c r="Y43" s="590">
        <f>P43*0.02</f>
        <v>1.9295040000000001</v>
      </c>
      <c r="Z43" s="590"/>
      <c r="AA43" s="590"/>
      <c r="AB43" s="590"/>
      <c r="AC43" s="578"/>
      <c r="AD43" s="590">
        <f>I43+J43+K43+L43+O43+P43+S43+AC43</f>
        <v>96.475200000000001</v>
      </c>
      <c r="AE43" s="590">
        <f>I43+J43+K43+L43+O43+P43+S43+Y43+AC43</f>
        <v>98.404703999999995</v>
      </c>
      <c r="AF43" s="593">
        <f t="shared" ref="AF43:AG46" si="25">AD43*1000*$F$135</f>
        <v>99419.289595640163</v>
      </c>
      <c r="AG43" s="593">
        <f t="shared" si="25"/>
        <v>101407.67538755295</v>
      </c>
      <c r="AH43" s="582"/>
      <c r="AI43" s="582"/>
      <c r="AJ43" s="583"/>
      <c r="AK43" s="575"/>
    </row>
    <row r="44" spans="1:37" ht="25.5" hidden="1" customHeight="1" x14ac:dyDescent="0.2">
      <c r="A44" s="586"/>
      <c r="B44" s="603" t="s">
        <v>956</v>
      </c>
      <c r="C44" s="603" t="s">
        <v>957</v>
      </c>
      <c r="D44" s="605"/>
      <c r="E44" s="605"/>
      <c r="F44" s="605"/>
      <c r="G44" s="615">
        <f>27.42*0.8-0.01</f>
        <v>21.926000000000002</v>
      </c>
      <c r="H44" s="589">
        <f t="shared" si="0"/>
        <v>21.926000000000002</v>
      </c>
      <c r="I44" s="578"/>
      <c r="J44" s="578"/>
      <c r="K44" s="578"/>
      <c r="L44" s="578"/>
      <c r="M44" s="578"/>
      <c r="N44" s="578"/>
      <c r="O44" s="578"/>
      <c r="P44" s="590">
        <f>H44*15.15</f>
        <v>332.17890000000006</v>
      </c>
      <c r="Q44" s="578"/>
      <c r="R44" s="590"/>
      <c r="S44" s="578"/>
      <c r="T44" s="578"/>
      <c r="U44" s="578"/>
      <c r="V44" s="578"/>
      <c r="W44" s="590"/>
      <c r="X44" s="590"/>
      <c r="Y44" s="590">
        <f>P44*0.02</f>
        <v>6.6435780000000015</v>
      </c>
      <c r="Z44" s="590"/>
      <c r="AA44" s="590"/>
      <c r="AB44" s="590"/>
      <c r="AC44" s="578"/>
      <c r="AD44" s="590">
        <f>I44+J44+K44+L44+O44+P44+S44+AC44</f>
        <v>332.17890000000006</v>
      </c>
      <c r="AE44" s="590">
        <f>I44+J44+K44+L44+O44+P44+S44+Y44+AC44</f>
        <v>338.82247800000005</v>
      </c>
      <c r="AF44" s="593">
        <f t="shared" si="25"/>
        <v>342315.85170760157</v>
      </c>
      <c r="AG44" s="593">
        <f t="shared" si="25"/>
        <v>349162.16874175356</v>
      </c>
      <c r="AH44" s="582"/>
      <c r="AI44" s="582"/>
      <c r="AJ44" s="583"/>
      <c r="AK44" s="575"/>
    </row>
    <row r="45" spans="1:37" ht="25.5" hidden="1" customHeight="1" x14ac:dyDescent="0.2">
      <c r="A45" s="586"/>
      <c r="B45" s="603" t="s">
        <v>958</v>
      </c>
      <c r="C45" s="603" t="s">
        <v>959</v>
      </c>
      <c r="D45" s="605"/>
      <c r="E45" s="605"/>
      <c r="F45" s="605"/>
      <c r="G45" s="604">
        <f>0.55*0.8</f>
        <v>0.44000000000000006</v>
      </c>
      <c r="H45" s="589">
        <f t="shared" si="0"/>
        <v>0.44000000000000006</v>
      </c>
      <c r="I45" s="578"/>
      <c r="J45" s="578"/>
      <c r="K45" s="578"/>
      <c r="L45" s="578"/>
      <c r="M45" s="578"/>
      <c r="N45" s="578"/>
      <c r="O45" s="578"/>
      <c r="P45" s="590">
        <f>H45*15.15</f>
        <v>6.6660000000000013</v>
      </c>
      <c r="Q45" s="578"/>
      <c r="R45" s="590"/>
      <c r="S45" s="578"/>
      <c r="T45" s="578"/>
      <c r="U45" s="578"/>
      <c r="V45" s="578"/>
      <c r="W45" s="590"/>
      <c r="X45" s="590"/>
      <c r="Y45" s="590">
        <f>P45*0.02</f>
        <v>0.13332000000000002</v>
      </c>
      <c r="Z45" s="590"/>
      <c r="AA45" s="590"/>
      <c r="AB45" s="590"/>
      <c r="AC45" s="578"/>
      <c r="AD45" s="590">
        <f>I45+J45+K45+L45+O45+P45+S45+AC45</f>
        <v>6.6660000000000013</v>
      </c>
      <c r="AE45" s="590">
        <f>I45+J45+K45+L45+O45+P45+S45+Y45+AC45</f>
        <v>6.7993200000000016</v>
      </c>
      <c r="AF45" s="593">
        <f t="shared" si="25"/>
        <v>6869.4232760806653</v>
      </c>
      <c r="AG45" s="593">
        <f t="shared" si="25"/>
        <v>7006.8117416022787</v>
      </c>
      <c r="AH45" s="582"/>
      <c r="AI45" s="582"/>
      <c r="AJ45" s="583"/>
      <c r="AK45" s="575"/>
    </row>
    <row r="46" spans="1:37" ht="25.5" hidden="1" customHeight="1" x14ac:dyDescent="0.2">
      <c r="A46" s="586"/>
      <c r="B46" s="603" t="s">
        <v>960</v>
      </c>
      <c r="C46" s="603" t="s">
        <v>961</v>
      </c>
      <c r="D46" s="605"/>
      <c r="E46" s="605"/>
      <c r="F46" s="605"/>
      <c r="G46" s="615">
        <f>2.11*0.8</f>
        <v>1.6879999999999999</v>
      </c>
      <c r="H46" s="589">
        <f t="shared" si="0"/>
        <v>1.6879999999999999</v>
      </c>
      <c r="I46" s="578"/>
      <c r="J46" s="578"/>
      <c r="K46" s="578"/>
      <c r="L46" s="578"/>
      <c r="M46" s="578"/>
      <c r="N46" s="578"/>
      <c r="O46" s="578"/>
      <c r="P46" s="590">
        <f>H46*15.15</f>
        <v>25.5732</v>
      </c>
      <c r="Q46" s="578"/>
      <c r="R46" s="590"/>
      <c r="S46" s="578"/>
      <c r="T46" s="578"/>
      <c r="U46" s="578"/>
      <c r="V46" s="578"/>
      <c r="W46" s="590"/>
      <c r="X46" s="590"/>
      <c r="Y46" s="590">
        <f>P46*0.02</f>
        <v>0.51146400000000003</v>
      </c>
      <c r="Z46" s="590"/>
      <c r="AA46" s="590"/>
      <c r="AB46" s="590"/>
      <c r="AC46" s="578"/>
      <c r="AD46" s="590">
        <f>I46+J46+K46+L46+O46+P46+S46+AC46</f>
        <v>25.5732</v>
      </c>
      <c r="AE46" s="590">
        <f>I46+J46+K46+L46+O46+P46+S46+Y46+AC46</f>
        <v>26.084664</v>
      </c>
      <c r="AF46" s="593">
        <f t="shared" si="25"/>
        <v>26353.605659145822</v>
      </c>
      <c r="AG46" s="593">
        <f t="shared" si="25"/>
        <v>26880.677772328738</v>
      </c>
      <c r="AH46" s="582"/>
      <c r="AI46" s="582"/>
      <c r="AJ46" s="583"/>
      <c r="AK46" s="575"/>
    </row>
    <row r="47" spans="1:37" ht="12.75" hidden="1" customHeight="1" x14ac:dyDescent="0.2">
      <c r="A47" s="586">
        <v>7</v>
      </c>
      <c r="B47" s="587" t="s">
        <v>962</v>
      </c>
      <c r="C47" s="587" t="s">
        <v>963</v>
      </c>
      <c r="D47" s="602"/>
      <c r="E47" s="602"/>
      <c r="F47" s="602"/>
      <c r="G47" s="589">
        <v>0.25</v>
      </c>
      <c r="H47" s="589">
        <f t="shared" si="0"/>
        <v>0.25</v>
      </c>
      <c r="I47" s="578"/>
      <c r="J47" s="578"/>
      <c r="K47" s="578"/>
      <c r="L47" s="578"/>
      <c r="M47" s="578"/>
      <c r="N47" s="578"/>
      <c r="O47" s="590">
        <f>G47*10.51</f>
        <v>2.6274999999999999</v>
      </c>
      <c r="P47" s="578"/>
      <c r="Q47" s="578"/>
      <c r="R47" s="578"/>
      <c r="S47" s="578"/>
      <c r="T47" s="578"/>
      <c r="U47" s="578"/>
      <c r="V47" s="578"/>
      <c r="W47" s="578"/>
      <c r="X47" s="578"/>
      <c r="Y47" s="578"/>
      <c r="Z47" s="578"/>
      <c r="AA47" s="578"/>
      <c r="AB47" s="578"/>
      <c r="AC47" s="578"/>
      <c r="AD47" s="578"/>
      <c r="AE47" s="578"/>
      <c r="AF47" s="578"/>
      <c r="AG47" s="581"/>
      <c r="AH47" s="582"/>
      <c r="AI47" s="582"/>
      <c r="AJ47" s="583"/>
      <c r="AK47" s="575"/>
    </row>
    <row r="48" spans="1:37" ht="12.75" hidden="1" customHeight="1" x14ac:dyDescent="0.2">
      <c r="A48" s="597"/>
      <c r="B48" s="598" t="s">
        <v>964</v>
      </c>
      <c r="C48" s="599"/>
      <c r="D48" s="601">
        <f>D41+D42+D47</f>
        <v>4.1642700000000001</v>
      </c>
      <c r="E48" s="601">
        <f>E41+E42+E47</f>
        <v>8.3138879999999968</v>
      </c>
      <c r="F48" s="601">
        <f>F41+F42+F47</f>
        <v>0</v>
      </c>
      <c r="G48" s="601">
        <f>G41+G42+G47</f>
        <v>30.672000000000004</v>
      </c>
      <c r="H48" s="601">
        <f t="shared" si="0"/>
        <v>43.150158000000005</v>
      </c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81"/>
      <c r="AH48" s="582"/>
      <c r="AI48" s="582"/>
      <c r="AJ48" s="583"/>
      <c r="AK48" s="575"/>
    </row>
    <row r="49" spans="1:37" ht="12.75" hidden="1" customHeight="1" x14ac:dyDescent="0.2">
      <c r="A49" s="597"/>
      <c r="B49" s="598" t="s">
        <v>965</v>
      </c>
      <c r="C49" s="599"/>
      <c r="D49" s="601">
        <f>D39+D48</f>
        <v>635.11427000000003</v>
      </c>
      <c r="E49" s="601">
        <f>E39+E48</f>
        <v>1267.9938879999995</v>
      </c>
      <c r="F49" s="601">
        <f>F39+F48</f>
        <v>17480.759999999998</v>
      </c>
      <c r="G49" s="601">
        <f>G39+G48</f>
        <v>59.772000000000006</v>
      </c>
      <c r="H49" s="601">
        <f t="shared" si="0"/>
        <v>19443.640157999998</v>
      </c>
      <c r="I49" s="590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578"/>
      <c r="AF49" s="578"/>
      <c r="AG49" s="581"/>
      <c r="AH49" s="582"/>
      <c r="AI49" s="582"/>
      <c r="AJ49" s="583"/>
      <c r="AK49" s="575"/>
    </row>
    <row r="50" spans="1:37" ht="12.75" hidden="1" customHeight="1" x14ac:dyDescent="0.2">
      <c r="A50" s="584" t="s">
        <v>966</v>
      </c>
      <c r="B50" s="585"/>
      <c r="C50" s="585"/>
      <c r="D50" s="585"/>
      <c r="E50" s="585"/>
      <c r="F50" s="585"/>
      <c r="G50" s="585"/>
      <c r="H50" s="585"/>
      <c r="I50" s="578"/>
      <c r="J50" s="578"/>
      <c r="K50" s="578"/>
      <c r="L50" s="578"/>
      <c r="M50" s="578"/>
      <c r="N50" s="578"/>
      <c r="O50" s="578"/>
      <c r="P50" s="578"/>
      <c r="Q50" s="578"/>
      <c r="R50" s="578"/>
      <c r="S50" s="578"/>
      <c r="T50" s="578"/>
      <c r="U50" s="578"/>
      <c r="V50" s="578"/>
      <c r="W50" s="578"/>
      <c r="X50" s="578"/>
      <c r="Y50" s="578"/>
      <c r="Z50" s="578"/>
      <c r="AA50" s="578"/>
      <c r="AB50" s="578"/>
      <c r="AC50" s="578"/>
      <c r="AD50" s="578"/>
      <c r="AE50" s="578"/>
      <c r="AF50" s="578"/>
      <c r="AG50" s="581"/>
      <c r="AH50" s="582"/>
      <c r="AI50" s="582"/>
      <c r="AJ50" s="583"/>
      <c r="AK50" s="575"/>
    </row>
    <row r="51" spans="1:37" ht="38.25" hidden="1" customHeight="1" x14ac:dyDescent="0.2">
      <c r="A51" s="586">
        <v>8</v>
      </c>
      <c r="B51" s="587" t="s">
        <v>967</v>
      </c>
      <c r="C51" s="587" t="s">
        <v>871</v>
      </c>
      <c r="D51" s="588"/>
      <c r="E51" s="588"/>
      <c r="F51" s="588"/>
      <c r="G51" s="589">
        <f>(H49+H58)*2.14%</f>
        <v>458.69487938120005</v>
      </c>
      <c r="H51" s="589">
        <f t="shared" si="0"/>
        <v>458.69487938120005</v>
      </c>
      <c r="I51" s="578"/>
      <c r="J51" s="578"/>
      <c r="K51" s="578"/>
      <c r="L51" s="578"/>
      <c r="M51" s="578"/>
      <c r="N51" s="578"/>
      <c r="O51" s="578"/>
      <c r="P51" s="578"/>
      <c r="Q51" s="578"/>
      <c r="R51" s="578"/>
      <c r="S51" s="578"/>
      <c r="T51" s="578"/>
      <c r="U51" s="578"/>
      <c r="V51" s="578"/>
      <c r="W51" s="590">
        <f>G51*10.51</f>
        <v>4820.8831822964121</v>
      </c>
      <c r="X51" s="590"/>
      <c r="Y51" s="578"/>
      <c r="Z51" s="578"/>
      <c r="AA51" s="578"/>
      <c r="AB51" s="578"/>
      <c r="AC51" s="578"/>
      <c r="AD51" s="578"/>
      <c r="AE51" s="578"/>
      <c r="AF51" s="578"/>
      <c r="AG51" s="581"/>
      <c r="AH51" s="582"/>
      <c r="AI51" s="582"/>
      <c r="AJ51" s="583"/>
      <c r="AK51" s="575"/>
    </row>
    <row r="52" spans="1:37" ht="27.95" hidden="1" customHeight="1" x14ac:dyDescent="0.2">
      <c r="A52" s="597"/>
      <c r="B52" s="598" t="s">
        <v>968</v>
      </c>
      <c r="C52" s="599"/>
      <c r="D52" s="616">
        <f>D51</f>
        <v>0</v>
      </c>
      <c r="E52" s="616">
        <f>E51</f>
        <v>0</v>
      </c>
      <c r="F52" s="616">
        <f>F51</f>
        <v>0</v>
      </c>
      <c r="G52" s="616">
        <f>G51</f>
        <v>458.69487938120005</v>
      </c>
      <c r="H52" s="600">
        <f t="shared" si="0"/>
        <v>458.69487938120005</v>
      </c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  <c r="AB52" s="578"/>
      <c r="AC52" s="578"/>
      <c r="AD52" s="578"/>
      <c r="AE52" s="578"/>
      <c r="AF52" s="578"/>
      <c r="AG52" s="581"/>
      <c r="AH52" s="582"/>
      <c r="AI52" s="582"/>
      <c r="AJ52" s="583"/>
      <c r="AK52" s="575"/>
    </row>
    <row r="53" spans="1:37" ht="12.75" hidden="1" customHeight="1" x14ac:dyDescent="0.2">
      <c r="A53" s="584" t="s">
        <v>969</v>
      </c>
      <c r="B53" s="585"/>
      <c r="C53" s="585"/>
      <c r="D53" s="585"/>
      <c r="E53" s="585"/>
      <c r="F53" s="585"/>
      <c r="G53" s="585"/>
      <c r="H53" s="585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81"/>
      <c r="AH53" s="582"/>
      <c r="AI53" s="582"/>
      <c r="AJ53" s="583"/>
      <c r="AK53" s="575"/>
    </row>
    <row r="54" spans="1:37" ht="12.75" hidden="1" customHeight="1" x14ac:dyDescent="0.2">
      <c r="A54" s="586">
        <v>9</v>
      </c>
      <c r="B54" s="587" t="s">
        <v>970</v>
      </c>
      <c r="C54" s="587" t="s">
        <v>971</v>
      </c>
      <c r="D54" s="588"/>
      <c r="E54" s="588"/>
      <c r="F54" s="588"/>
      <c r="G54" s="589">
        <v>602.66999999999996</v>
      </c>
      <c r="H54" s="589">
        <f t="shared" si="0"/>
        <v>602.66999999999996</v>
      </c>
      <c r="I54" s="578"/>
      <c r="J54" s="578"/>
      <c r="K54" s="578"/>
      <c r="L54" s="578"/>
      <c r="M54" s="578"/>
      <c r="N54" s="578"/>
      <c r="O54" s="578"/>
      <c r="P54" s="578"/>
      <c r="Q54" s="578"/>
      <c r="R54" s="590">
        <f>G54*1.19*4.15</f>
        <v>2976.2857950000002</v>
      </c>
      <c r="S54" s="578"/>
      <c r="T54" s="578"/>
      <c r="U54" s="578"/>
      <c r="V54" s="578"/>
      <c r="W54" s="578"/>
      <c r="X54" s="578"/>
      <c r="Y54" s="578"/>
      <c r="Z54" s="578"/>
      <c r="AA54" s="578"/>
      <c r="AB54" s="578"/>
      <c r="AC54" s="578"/>
      <c r="AD54" s="578"/>
      <c r="AE54" s="578"/>
      <c r="AF54" s="578"/>
      <c r="AG54" s="581"/>
      <c r="AH54" s="582"/>
      <c r="AI54" s="582"/>
      <c r="AJ54" s="583"/>
      <c r="AK54" s="575"/>
    </row>
    <row r="55" spans="1:37" ht="12.75" hidden="1" customHeight="1" x14ac:dyDescent="0.2">
      <c r="A55" s="586">
        <v>10</v>
      </c>
      <c r="B55" s="587" t="s">
        <v>972</v>
      </c>
      <c r="C55" s="587" t="s">
        <v>973</v>
      </c>
      <c r="D55" s="588"/>
      <c r="E55" s="588"/>
      <c r="F55" s="588"/>
      <c r="G55" s="589">
        <v>927.14</v>
      </c>
      <c r="H55" s="589">
        <f t="shared" ref="H55:H63" si="26">SUM(D55:G55)</f>
        <v>927.14</v>
      </c>
      <c r="I55" s="578"/>
      <c r="J55" s="578"/>
      <c r="K55" s="578"/>
      <c r="L55" s="578"/>
      <c r="M55" s="578"/>
      <c r="N55" s="590"/>
      <c r="O55" s="578"/>
      <c r="P55" s="578"/>
      <c r="Q55" s="578"/>
      <c r="R55" s="578"/>
      <c r="S55" s="590">
        <f>H55*1.19*4.15</f>
        <v>4578.6808899999996</v>
      </c>
      <c r="T55" s="590"/>
      <c r="U55" s="590"/>
      <c r="V55" s="590"/>
      <c r="W55" s="578"/>
      <c r="X55" s="578"/>
      <c r="Y55" s="590">
        <f>S55*0.02</f>
        <v>91.573617799999994</v>
      </c>
      <c r="Z55" s="590"/>
      <c r="AA55" s="590"/>
      <c r="AB55" s="590"/>
      <c r="AC55" s="578"/>
      <c r="AD55" s="590">
        <f>I55+J55+K55+L55+O55+P55+S55+AC55</f>
        <v>4578.6808899999996</v>
      </c>
      <c r="AE55" s="590">
        <f>I55+J55+K55+L55+O55+P55+S55+Y55+AC55</f>
        <v>4670.2545077999994</v>
      </c>
      <c r="AF55" s="593">
        <f>AD55*1000*$F$107</f>
        <v>4653414.3182140486</v>
      </c>
      <c r="AG55" s="593">
        <f>AE55*1000*F107</f>
        <v>4746482.6045783302</v>
      </c>
      <c r="AH55" s="582"/>
      <c r="AI55" s="582"/>
      <c r="AJ55" s="583"/>
      <c r="AK55" s="575"/>
    </row>
    <row r="56" spans="1:37" ht="12.75" hidden="1" customHeight="1" x14ac:dyDescent="0.2">
      <c r="A56" s="586">
        <v>11</v>
      </c>
      <c r="B56" s="587" t="s">
        <v>970</v>
      </c>
      <c r="C56" s="587" t="s">
        <v>263</v>
      </c>
      <c r="D56" s="588"/>
      <c r="E56" s="588"/>
      <c r="F56" s="588"/>
      <c r="G56" s="589">
        <v>318.68</v>
      </c>
      <c r="H56" s="589">
        <f t="shared" si="26"/>
        <v>318.68</v>
      </c>
      <c r="I56" s="578"/>
      <c r="J56" s="578"/>
      <c r="K56" s="578"/>
      <c r="L56" s="578"/>
      <c r="M56" s="578"/>
      <c r="N56" s="578"/>
      <c r="O56" s="578"/>
      <c r="P56" s="578"/>
      <c r="Q56" s="578"/>
      <c r="R56" s="578"/>
      <c r="S56" s="578"/>
      <c r="T56" s="590">
        <f>G56*1.266*4.23</f>
        <v>1706.5887624000004</v>
      </c>
      <c r="U56" s="590"/>
      <c r="V56" s="590"/>
      <c r="W56" s="578"/>
      <c r="X56" s="578"/>
      <c r="Y56" s="578"/>
      <c r="Z56" s="578"/>
      <c r="AA56" s="578"/>
      <c r="AB56" s="578"/>
      <c r="AC56" s="578"/>
      <c r="AD56" s="578"/>
      <c r="AE56" s="578"/>
      <c r="AF56" s="578"/>
      <c r="AG56" s="581"/>
      <c r="AH56" s="582"/>
      <c r="AI56" s="582"/>
      <c r="AJ56" s="583"/>
      <c r="AK56" s="575"/>
    </row>
    <row r="57" spans="1:37" ht="25.5" hidden="1" customHeight="1" x14ac:dyDescent="0.2">
      <c r="A57" s="586">
        <v>12</v>
      </c>
      <c r="B57" s="587" t="s">
        <v>974</v>
      </c>
      <c r="C57" s="587" t="s">
        <v>975</v>
      </c>
      <c r="D57" s="588"/>
      <c r="E57" s="588"/>
      <c r="F57" s="588"/>
      <c r="G57" s="589">
        <v>142.21</v>
      </c>
      <c r="H57" s="589">
        <f t="shared" si="26"/>
        <v>142.21</v>
      </c>
      <c r="I57" s="578"/>
      <c r="J57" s="578"/>
      <c r="K57" s="578"/>
      <c r="L57" s="578"/>
      <c r="M57" s="578"/>
      <c r="N57" s="578"/>
      <c r="O57" s="578"/>
      <c r="P57" s="578"/>
      <c r="Q57" s="578"/>
      <c r="R57" s="578"/>
      <c r="S57" s="578"/>
      <c r="T57" s="578"/>
      <c r="U57" s="590">
        <f>G57*5.29</f>
        <v>752.29090000000008</v>
      </c>
      <c r="V57" s="578"/>
      <c r="W57" s="578"/>
      <c r="X57" s="578"/>
      <c r="Y57" s="578"/>
      <c r="Z57" s="578"/>
      <c r="AA57" s="578"/>
      <c r="AB57" s="578"/>
      <c r="AC57" s="578"/>
      <c r="AD57" s="578"/>
      <c r="AE57" s="578"/>
      <c r="AF57" s="578"/>
      <c r="AG57" s="581"/>
      <c r="AH57" s="582"/>
      <c r="AI57" s="582"/>
      <c r="AJ57" s="583"/>
      <c r="AK57" s="575"/>
    </row>
    <row r="58" spans="1:37" ht="27.95" hidden="1" customHeight="1" x14ac:dyDescent="0.2">
      <c r="A58" s="597"/>
      <c r="B58" s="598" t="s">
        <v>976</v>
      </c>
      <c r="C58" s="599"/>
      <c r="D58" s="616"/>
      <c r="E58" s="616"/>
      <c r="F58" s="616"/>
      <c r="G58" s="601">
        <f>SUM(G54:G57)</f>
        <v>1990.7</v>
      </c>
      <c r="H58" s="601">
        <f t="shared" si="26"/>
        <v>1990.7</v>
      </c>
      <c r="I58" s="578"/>
      <c r="J58" s="578"/>
      <c r="K58" s="578"/>
      <c r="L58" s="578"/>
      <c r="M58" s="578"/>
      <c r="N58" s="578"/>
      <c r="O58" s="578"/>
      <c r="P58" s="578"/>
      <c r="Q58" s="578"/>
      <c r="R58" s="578"/>
      <c r="S58" s="578"/>
      <c r="T58" s="578"/>
      <c r="U58" s="578"/>
      <c r="V58" s="578"/>
      <c r="W58" s="578"/>
      <c r="X58" s="578"/>
      <c r="Y58" s="578"/>
      <c r="Z58" s="578"/>
      <c r="AA58" s="578"/>
      <c r="AB58" s="578"/>
      <c r="AC58" s="578"/>
      <c r="AD58" s="578"/>
      <c r="AE58" s="578"/>
      <c r="AF58" s="578"/>
      <c r="AG58" s="581"/>
      <c r="AH58" s="582"/>
      <c r="AI58" s="582"/>
      <c r="AJ58" s="583"/>
      <c r="AK58" s="575"/>
    </row>
    <row r="59" spans="1:37" ht="27.6" hidden="1" customHeight="1" x14ac:dyDescent="0.2">
      <c r="A59" s="597"/>
      <c r="B59" s="598" t="s">
        <v>977</v>
      </c>
      <c r="C59" s="599"/>
      <c r="D59" s="601">
        <f>D49+D52+D58</f>
        <v>635.11427000000003</v>
      </c>
      <c r="E59" s="601">
        <f>E49+E52+E58</f>
        <v>1267.9938879999995</v>
      </c>
      <c r="F59" s="601">
        <f>F49+F52+F58</f>
        <v>17480.759999999998</v>
      </c>
      <c r="G59" s="601">
        <f>G49+G52+G58</f>
        <v>2509.1668793812</v>
      </c>
      <c r="H59" s="601">
        <f t="shared" si="26"/>
        <v>21893.035037381196</v>
      </c>
      <c r="I59" s="590"/>
      <c r="J59" s="578"/>
      <c r="K59" s="578"/>
      <c r="L59" s="578"/>
      <c r="M59" s="578"/>
      <c r="N59" s="578"/>
      <c r="O59" s="578"/>
      <c r="P59" s="578"/>
      <c r="Q59" s="578"/>
      <c r="R59" s="578"/>
      <c r="S59" s="578"/>
      <c r="T59" s="578"/>
      <c r="U59" s="578"/>
      <c r="V59" s="578"/>
      <c r="W59" s="578"/>
      <c r="X59" s="578"/>
      <c r="Y59" s="578"/>
      <c r="Z59" s="578"/>
      <c r="AA59" s="578"/>
      <c r="AB59" s="578"/>
      <c r="AC59" s="578"/>
      <c r="AD59" s="578"/>
      <c r="AE59" s="578"/>
      <c r="AF59" s="578"/>
      <c r="AG59" s="581"/>
      <c r="AH59" s="582"/>
      <c r="AI59" s="582"/>
      <c r="AJ59" s="583"/>
      <c r="AK59" s="575"/>
    </row>
    <row r="60" spans="1:37" ht="12.75" hidden="1" customHeight="1" x14ac:dyDescent="0.2">
      <c r="A60" s="584" t="s">
        <v>978</v>
      </c>
      <c r="B60" s="585"/>
      <c r="C60" s="585"/>
      <c r="D60" s="585"/>
      <c r="E60" s="585"/>
      <c r="F60" s="585"/>
      <c r="G60" s="585"/>
      <c r="H60" s="585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81"/>
      <c r="AH60" s="582"/>
      <c r="AI60" s="582"/>
      <c r="AJ60" s="583"/>
      <c r="AK60" s="575"/>
    </row>
    <row r="61" spans="1:37" ht="25.5" hidden="1" customHeight="1" x14ac:dyDescent="0.2">
      <c r="A61" s="586">
        <v>13</v>
      </c>
      <c r="B61" s="587" t="s">
        <v>979</v>
      </c>
      <c r="C61" s="587" t="s">
        <v>980</v>
      </c>
      <c r="D61" s="589">
        <f>D59*0.02</f>
        <v>12.702285400000001</v>
      </c>
      <c r="E61" s="589">
        <f>E59*0.02</f>
        <v>25.359877759999989</v>
      </c>
      <c r="F61" s="589">
        <f>F59*0.02</f>
        <v>349.61519999999996</v>
      </c>
      <c r="G61" s="589">
        <f>G59*0.02</f>
        <v>50.183337587624003</v>
      </c>
      <c r="H61" s="589">
        <f t="shared" si="26"/>
        <v>437.86070074762398</v>
      </c>
      <c r="I61" s="590"/>
      <c r="J61" s="578"/>
      <c r="K61" s="578"/>
      <c r="L61" s="578"/>
      <c r="M61" s="578"/>
      <c r="N61" s="578"/>
      <c r="O61" s="578"/>
      <c r="P61" s="578"/>
      <c r="Q61" s="578"/>
      <c r="R61" s="578"/>
      <c r="S61" s="578"/>
      <c r="T61" s="578"/>
      <c r="U61" s="578"/>
      <c r="V61" s="578"/>
      <c r="W61" s="578"/>
      <c r="X61" s="578"/>
      <c r="Y61" s="578"/>
      <c r="Z61" s="578"/>
      <c r="AA61" s="578"/>
      <c r="AB61" s="578"/>
      <c r="AC61" s="578"/>
      <c r="AD61" s="578"/>
      <c r="AE61" s="578"/>
      <c r="AF61" s="578"/>
      <c r="AG61" s="581"/>
      <c r="AH61" s="582"/>
      <c r="AI61" s="582"/>
      <c r="AJ61" s="583"/>
      <c r="AK61" s="575"/>
    </row>
    <row r="62" spans="1:37" ht="22.15" hidden="1" customHeight="1" x14ac:dyDescent="0.2">
      <c r="A62" s="597"/>
      <c r="B62" s="598" t="s">
        <v>981</v>
      </c>
      <c r="C62" s="599"/>
      <c r="D62" s="601">
        <f>D61</f>
        <v>12.702285400000001</v>
      </c>
      <c r="E62" s="601">
        <f>E61</f>
        <v>25.359877759999989</v>
      </c>
      <c r="F62" s="601">
        <f>F61</f>
        <v>349.61519999999996</v>
      </c>
      <c r="G62" s="601">
        <f>G61</f>
        <v>50.183337587624003</v>
      </c>
      <c r="H62" s="601">
        <f t="shared" si="26"/>
        <v>437.86070074762398</v>
      </c>
      <c r="I62" s="578"/>
      <c r="J62" s="578"/>
      <c r="K62" s="578"/>
      <c r="L62" s="578"/>
      <c r="M62" s="578"/>
      <c r="N62" s="578"/>
      <c r="O62" s="578"/>
      <c r="P62" s="578"/>
      <c r="Q62" s="578"/>
      <c r="R62" s="578"/>
      <c r="S62" s="578"/>
      <c r="T62" s="578"/>
      <c r="U62" s="578"/>
      <c r="V62" s="578"/>
      <c r="W62" s="578"/>
      <c r="X62" s="578"/>
      <c r="Y62" s="578"/>
      <c r="Z62" s="578"/>
      <c r="AA62" s="578"/>
      <c r="AB62" s="578"/>
      <c r="AC62" s="578"/>
      <c r="AD62" s="578"/>
      <c r="AE62" s="578"/>
      <c r="AF62" s="578"/>
      <c r="AG62" s="581"/>
      <c r="AH62" s="582"/>
      <c r="AI62" s="582"/>
      <c r="AJ62" s="583"/>
      <c r="AK62" s="575"/>
    </row>
    <row r="63" spans="1:37" ht="41.25" customHeight="1" x14ac:dyDescent="0.2">
      <c r="A63" s="597"/>
      <c r="B63" s="617" t="s">
        <v>982</v>
      </c>
      <c r="C63" s="599"/>
      <c r="D63" s="601">
        <f>D59+D62</f>
        <v>647.81655540000008</v>
      </c>
      <c r="E63" s="601">
        <f>E59+E62</f>
        <v>1293.3537657599995</v>
      </c>
      <c r="F63" s="601">
        <f>F59+F62</f>
        <v>17830.375199999999</v>
      </c>
      <c r="G63" s="601">
        <f>G59+G62</f>
        <v>2559.350216968824</v>
      </c>
      <c r="H63" s="601">
        <f t="shared" si="26"/>
        <v>22330.895738128824</v>
      </c>
      <c r="I63" s="618">
        <f>SUM(I13:I62)</f>
        <v>12936.820000000002</v>
      </c>
      <c r="J63" s="618">
        <f>SUM(J13:J62)</f>
        <v>69573.424799999993</v>
      </c>
      <c r="K63" s="618">
        <f>SUM(K13:K62)</f>
        <v>297.55685999999992</v>
      </c>
      <c r="L63" s="618">
        <f>SUM(L13:L62)</f>
        <v>87.26688727600002</v>
      </c>
      <c r="M63" s="618">
        <f t="shared" ref="M63:AB63" si="27">M17+M18+M19+M20+M21+M22+M23+M24+M25+M26+M27+M28+M29+M30+M31+M32+M33</f>
        <v>569.09233227000016</v>
      </c>
      <c r="N63" s="618">
        <f t="shared" si="27"/>
        <v>155.84573800000001</v>
      </c>
      <c r="O63" s="618">
        <f t="shared" si="27"/>
        <v>2.6374999999999988</v>
      </c>
      <c r="P63" s="618">
        <f t="shared" si="27"/>
        <v>460.88330000000008</v>
      </c>
      <c r="Q63" s="618">
        <f t="shared" si="27"/>
        <v>83514.435085275996</v>
      </c>
      <c r="R63" s="618">
        <f t="shared" si="27"/>
        <v>2976.2757950000009</v>
      </c>
      <c r="S63" s="618">
        <f t="shared" si="27"/>
        <v>4578.6908899999999</v>
      </c>
      <c r="T63" s="618">
        <f t="shared" si="27"/>
        <v>1706.5887624000004</v>
      </c>
      <c r="U63" s="618">
        <f t="shared" si="27"/>
        <v>752.28929352754221</v>
      </c>
      <c r="V63" s="618">
        <f t="shared" si="27"/>
        <v>10013.844740927543</v>
      </c>
      <c r="W63" s="618">
        <f t="shared" si="27"/>
        <v>4820.8831822964121</v>
      </c>
      <c r="X63" s="618">
        <f t="shared" si="27"/>
        <v>98349.163008499978</v>
      </c>
      <c r="Y63" s="618">
        <f t="shared" si="27"/>
        <v>1966.9832601699993</v>
      </c>
      <c r="Z63" s="618">
        <f t="shared" si="27"/>
        <v>100316.14626866995</v>
      </c>
      <c r="AA63" s="618">
        <f t="shared" si="27"/>
        <v>20063.229253733996</v>
      </c>
      <c r="AB63" s="618">
        <f t="shared" si="27"/>
        <v>120379.37552240395</v>
      </c>
      <c r="AC63" s="618">
        <f>SUM(AC13:AC62)</f>
        <v>-53.568906299999995</v>
      </c>
      <c r="AD63" s="618">
        <f>SUM(AD12:AD62)</f>
        <v>93079.121258976011</v>
      </c>
      <c r="AE63" s="618">
        <f>SUM(AE12:AE62)</f>
        <v>95161.394564351387</v>
      </c>
      <c r="AF63" s="619">
        <f>SUM(AF12:AF62)</f>
        <v>95854582.187105834</v>
      </c>
      <c r="AG63" s="619">
        <f>SUM(AG12:AG62)</f>
        <v>97999099.433793679</v>
      </c>
      <c r="AH63" s="582"/>
      <c r="AI63" s="582"/>
      <c r="AJ63" s="583"/>
      <c r="AK63" s="575"/>
    </row>
    <row r="64" spans="1:37" ht="40.5" hidden="1" customHeight="1" outlineLevel="1" x14ac:dyDescent="0.2">
      <c r="A64" s="620" t="s">
        <v>983</v>
      </c>
      <c r="B64" s="621"/>
      <c r="C64" s="621"/>
      <c r="D64" s="621"/>
      <c r="E64" s="621"/>
      <c r="F64" s="621"/>
      <c r="G64" s="621"/>
      <c r="H64" s="622"/>
      <c r="I64" s="623">
        <f t="shared" ref="I64:W64" si="28">I63*1.02</f>
        <v>13195.556400000001</v>
      </c>
      <c r="J64" s="623">
        <f t="shared" si="28"/>
        <v>70964.893295999995</v>
      </c>
      <c r="K64" s="623">
        <f t="shared" si="28"/>
        <v>303.50799719999992</v>
      </c>
      <c r="L64" s="623">
        <f t="shared" si="28"/>
        <v>89.012225021520024</v>
      </c>
      <c r="M64" s="623">
        <f t="shared" si="28"/>
        <v>580.47417891540022</v>
      </c>
      <c r="N64" s="623">
        <f t="shared" si="28"/>
        <v>158.96265276000003</v>
      </c>
      <c r="O64" s="623">
        <f t="shared" si="28"/>
        <v>2.6902499999999989</v>
      </c>
      <c r="P64" s="623">
        <f t="shared" si="28"/>
        <v>470.10096600000008</v>
      </c>
      <c r="Q64" s="623">
        <f t="shared" si="28"/>
        <v>85184.723786981514</v>
      </c>
      <c r="R64" s="623">
        <f t="shared" si="28"/>
        <v>3035.8013109000008</v>
      </c>
      <c r="S64" s="623">
        <f t="shared" si="28"/>
        <v>4670.2647078</v>
      </c>
      <c r="T64" s="623">
        <f t="shared" si="28"/>
        <v>1740.7205376480003</v>
      </c>
      <c r="U64" s="623">
        <f t="shared" si="28"/>
        <v>767.33507939809306</v>
      </c>
      <c r="V64" s="623">
        <f t="shared" si="28"/>
        <v>10214.121635746094</v>
      </c>
      <c r="W64" s="623">
        <f t="shared" si="28"/>
        <v>4917.3008459423409</v>
      </c>
      <c r="X64" s="624"/>
      <c r="Y64" s="624"/>
      <c r="Z64" s="624"/>
      <c r="AA64" s="624"/>
      <c r="AB64" s="624"/>
      <c r="AC64" s="623"/>
      <c r="AD64" s="623"/>
      <c r="AE64" s="624"/>
      <c r="AF64" s="624"/>
      <c r="AG64" s="625"/>
    </row>
    <row r="65" spans="1:33" ht="58.5" hidden="1" customHeight="1" outlineLevel="1" x14ac:dyDescent="0.2">
      <c r="A65" s="626">
        <v>14</v>
      </c>
      <c r="B65" s="627" t="s">
        <v>984</v>
      </c>
      <c r="C65" s="627" t="s">
        <v>887</v>
      </c>
      <c r="D65" s="627"/>
      <c r="E65" s="627"/>
      <c r="F65" s="627"/>
      <c r="G65" s="628">
        <f>ROUND(G12*4.23*1.266*1.02,2)</f>
        <v>158.94999999999999</v>
      </c>
      <c r="H65" s="628">
        <f t="shared" ref="H65:H76" si="29">SUM(D65:G65)</f>
        <v>158.94999999999999</v>
      </c>
      <c r="I65" s="629"/>
      <c r="J65" s="629"/>
      <c r="K65" s="624"/>
      <c r="L65" s="624"/>
      <c r="M65" s="624"/>
      <c r="N65" s="624"/>
      <c r="O65" s="624"/>
      <c r="P65" s="624"/>
      <c r="Q65" s="624"/>
      <c r="R65" s="624"/>
      <c r="S65" s="624"/>
      <c r="T65" s="624"/>
      <c r="U65" s="624"/>
      <c r="V65" s="624"/>
      <c r="W65" s="624"/>
      <c r="X65" s="624"/>
      <c r="Y65" s="624"/>
      <c r="Z65" s="624"/>
      <c r="AA65" s="624"/>
      <c r="AB65" s="624"/>
      <c r="AC65" s="624"/>
      <c r="AD65" s="624"/>
      <c r="AE65" s="624"/>
      <c r="AF65" s="624"/>
      <c r="AG65" s="625"/>
    </row>
    <row r="66" spans="1:33" ht="49.5" hidden="1" customHeight="1" outlineLevel="1" x14ac:dyDescent="0.2">
      <c r="A66" s="626">
        <v>15</v>
      </c>
      <c r="B66" s="627" t="s">
        <v>984</v>
      </c>
      <c r="C66" s="627" t="s">
        <v>985</v>
      </c>
      <c r="D66" s="627">
        <f>ROUND(D63*7,2)</f>
        <v>4534.72</v>
      </c>
      <c r="E66" s="627"/>
      <c r="F66" s="627"/>
      <c r="G66" s="627"/>
      <c r="H66" s="628">
        <f t="shared" si="29"/>
        <v>4534.72</v>
      </c>
      <c r="I66" s="629"/>
      <c r="J66" s="629"/>
      <c r="K66" s="624"/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5"/>
    </row>
    <row r="67" spans="1:33" ht="51" hidden="1" outlineLevel="1" x14ac:dyDescent="0.2">
      <c r="A67" s="626">
        <v>16</v>
      </c>
      <c r="B67" s="627" t="s">
        <v>984</v>
      </c>
      <c r="C67" s="627" t="s">
        <v>986</v>
      </c>
      <c r="D67" s="627"/>
      <c r="E67" s="627">
        <f>ROUND(E63*7,2)</f>
        <v>9053.48</v>
      </c>
      <c r="F67" s="627"/>
      <c r="G67" s="627"/>
      <c r="H67" s="628">
        <f t="shared" si="29"/>
        <v>9053.48</v>
      </c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5"/>
    </row>
    <row r="68" spans="1:33" ht="51" hidden="1" outlineLevel="1" x14ac:dyDescent="0.2">
      <c r="A68" s="626">
        <v>17</v>
      </c>
      <c r="B68" s="630" t="s">
        <v>987</v>
      </c>
      <c r="C68" s="627" t="s">
        <v>988</v>
      </c>
      <c r="D68" s="627"/>
      <c r="E68" s="627"/>
      <c r="F68" s="628">
        <f>ROUND(F63*3.98,2)</f>
        <v>70964.89</v>
      </c>
      <c r="G68" s="627"/>
      <c r="H68" s="628">
        <f t="shared" si="29"/>
        <v>70964.89</v>
      </c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624"/>
      <c r="AG68" s="625"/>
    </row>
    <row r="69" spans="1:33" ht="12.75" hidden="1" customHeight="1" outlineLevel="1" x14ac:dyDescent="0.2">
      <c r="A69" s="626">
        <v>18</v>
      </c>
      <c r="B69" s="630" t="s">
        <v>987</v>
      </c>
      <c r="C69" s="630" t="s">
        <v>989</v>
      </c>
      <c r="D69" s="631"/>
      <c r="E69" s="631"/>
      <c r="F69" s="631"/>
      <c r="G69" s="628">
        <f>ROUND(G47*10.51*1.02,2)</f>
        <v>2.68</v>
      </c>
      <c r="H69" s="628">
        <f t="shared" si="29"/>
        <v>2.68</v>
      </c>
      <c r="I69" s="629"/>
      <c r="J69" s="629"/>
      <c r="K69" s="624"/>
      <c r="L69" s="624"/>
      <c r="M69" s="624"/>
      <c r="N69" s="624"/>
      <c r="O69" s="624"/>
      <c r="P69" s="624"/>
      <c r="Q69" s="624"/>
      <c r="R69" s="624"/>
      <c r="S69" s="624"/>
      <c r="T69" s="624"/>
      <c r="U69" s="624"/>
      <c r="V69" s="624"/>
      <c r="W69" s="624"/>
      <c r="X69" s="624"/>
      <c r="Y69" s="624"/>
      <c r="Z69" s="624"/>
      <c r="AA69" s="624"/>
      <c r="AB69" s="624"/>
      <c r="AC69" s="624"/>
      <c r="AD69" s="624"/>
      <c r="AE69" s="624"/>
      <c r="AF69" s="624"/>
      <c r="AG69" s="625"/>
    </row>
    <row r="70" spans="1:33" ht="51" hidden="1" outlineLevel="1" x14ac:dyDescent="0.2">
      <c r="A70" s="626">
        <v>19</v>
      </c>
      <c r="B70" s="630" t="s">
        <v>987</v>
      </c>
      <c r="C70" s="632" t="s">
        <v>990</v>
      </c>
      <c r="D70" s="631"/>
      <c r="E70" s="631"/>
      <c r="F70" s="631"/>
      <c r="G70" s="633">
        <f>G51*10.51*1.02</f>
        <v>4917.3008459423409</v>
      </c>
      <c r="H70" s="628">
        <f t="shared" si="29"/>
        <v>4917.3008459423409</v>
      </c>
      <c r="I70" s="624"/>
      <c r="J70" s="624"/>
      <c r="K70" s="624"/>
      <c r="L70" s="624"/>
      <c r="M70" s="624"/>
      <c r="N70" s="624"/>
      <c r="O70" s="624"/>
      <c r="P70" s="624"/>
      <c r="Q70" s="624"/>
      <c r="R70" s="624"/>
      <c r="S70" s="624"/>
      <c r="T70" s="624"/>
      <c r="U70" s="624"/>
      <c r="V70" s="624"/>
      <c r="W70" s="624"/>
      <c r="X70" s="624"/>
      <c r="Y70" s="624"/>
      <c r="Z70" s="624"/>
      <c r="AA70" s="624"/>
      <c r="AB70" s="624"/>
      <c r="AC70" s="624"/>
      <c r="AD70" s="624"/>
      <c r="AE70" s="624"/>
      <c r="AF70" s="624"/>
      <c r="AG70" s="625"/>
    </row>
    <row r="71" spans="1:33" ht="38.25" hidden="1" outlineLevel="1" x14ac:dyDescent="0.2">
      <c r="A71" s="626">
        <v>20</v>
      </c>
      <c r="B71" s="630" t="s">
        <v>991</v>
      </c>
      <c r="C71" s="632" t="s">
        <v>992</v>
      </c>
      <c r="D71" s="631"/>
      <c r="E71" s="631"/>
      <c r="F71" s="631"/>
      <c r="G71" s="633">
        <f>G54*1.19*4.15*1.02</f>
        <v>3035.8115109000005</v>
      </c>
      <c r="H71" s="628">
        <f t="shared" si="29"/>
        <v>3035.8115109000005</v>
      </c>
      <c r="I71" s="624"/>
      <c r="J71" s="624"/>
      <c r="K71" s="624"/>
      <c r="L71" s="624"/>
      <c r="M71" s="624"/>
      <c r="N71" s="624"/>
      <c r="O71" s="624"/>
      <c r="P71" s="624"/>
      <c r="Q71" s="624"/>
      <c r="R71" s="624"/>
      <c r="S71" s="624"/>
      <c r="T71" s="624"/>
      <c r="U71" s="624"/>
      <c r="V71" s="624"/>
      <c r="W71" s="624"/>
      <c r="X71" s="624"/>
      <c r="Y71" s="624"/>
      <c r="Z71" s="624"/>
      <c r="AA71" s="624"/>
      <c r="AB71" s="624"/>
      <c r="AC71" s="624"/>
      <c r="AD71" s="624"/>
      <c r="AE71" s="624"/>
      <c r="AF71" s="624"/>
      <c r="AG71" s="625"/>
    </row>
    <row r="72" spans="1:33" ht="28.15" hidden="1" customHeight="1" outlineLevel="1" x14ac:dyDescent="0.2">
      <c r="A72" s="626">
        <v>21</v>
      </c>
      <c r="B72" s="630" t="s">
        <v>991</v>
      </c>
      <c r="C72" s="632" t="s">
        <v>993</v>
      </c>
      <c r="D72" s="631"/>
      <c r="E72" s="631"/>
      <c r="F72" s="631"/>
      <c r="G72" s="633">
        <f>G55*1.19*4.15*1.02</f>
        <v>4670.2545077999994</v>
      </c>
      <c r="H72" s="634">
        <f t="shared" si="29"/>
        <v>4670.2545077999994</v>
      </c>
      <c r="I72" s="629"/>
      <c r="J72" s="629"/>
      <c r="K72" s="624"/>
      <c r="L72" s="624"/>
      <c r="M72" s="624"/>
      <c r="N72" s="624"/>
      <c r="O72" s="624"/>
      <c r="P72" s="624"/>
      <c r="Q72" s="624"/>
      <c r="R72" s="624"/>
      <c r="S72" s="624"/>
      <c r="T72" s="624"/>
      <c r="U72" s="624"/>
      <c r="V72" s="624"/>
      <c r="W72" s="624"/>
      <c r="X72" s="624"/>
      <c r="Y72" s="624"/>
      <c r="Z72" s="624"/>
      <c r="AA72" s="624"/>
      <c r="AB72" s="624"/>
      <c r="AC72" s="624"/>
      <c r="AD72" s="624"/>
      <c r="AE72" s="624"/>
      <c r="AF72" s="624"/>
      <c r="AG72" s="625"/>
    </row>
    <row r="73" spans="1:33" ht="38.25" hidden="1" outlineLevel="1" x14ac:dyDescent="0.2">
      <c r="A73" s="626">
        <v>22</v>
      </c>
      <c r="B73" s="630" t="s">
        <v>991</v>
      </c>
      <c r="C73" s="632" t="s">
        <v>994</v>
      </c>
      <c r="D73" s="631"/>
      <c r="E73" s="631"/>
      <c r="F73" s="631"/>
      <c r="G73" s="633">
        <f>G56*1.266*4.23*1.02</f>
        <v>1740.7205376480003</v>
      </c>
      <c r="H73" s="628">
        <f t="shared" si="29"/>
        <v>1740.7205376480003</v>
      </c>
      <c r="I73" s="624"/>
      <c r="J73" s="624"/>
      <c r="K73" s="624"/>
      <c r="L73" s="624"/>
      <c r="M73" s="624"/>
      <c r="N73" s="624"/>
      <c r="O73" s="624"/>
      <c r="P73" s="624"/>
      <c r="Q73" s="624"/>
      <c r="R73" s="624"/>
      <c r="S73" s="624"/>
      <c r="T73" s="624"/>
      <c r="U73" s="624"/>
      <c r="V73" s="624"/>
      <c r="W73" s="624"/>
      <c r="X73" s="624"/>
      <c r="Y73" s="624"/>
      <c r="Z73" s="624"/>
      <c r="AA73" s="624"/>
      <c r="AB73" s="624"/>
      <c r="AC73" s="624"/>
      <c r="AD73" s="624"/>
      <c r="AE73" s="624"/>
      <c r="AF73" s="624"/>
      <c r="AG73" s="625"/>
    </row>
    <row r="74" spans="1:33" ht="42" hidden="1" customHeight="1" outlineLevel="1" x14ac:dyDescent="0.2">
      <c r="A74" s="626">
        <v>23</v>
      </c>
      <c r="B74" s="630" t="s">
        <v>974</v>
      </c>
      <c r="C74" s="632" t="s">
        <v>995</v>
      </c>
      <c r="D74" s="631"/>
      <c r="E74" s="631"/>
      <c r="F74" s="631"/>
      <c r="G74" s="633">
        <f>G57*5.29*1.02</f>
        <v>767.33671800000013</v>
      </c>
      <c r="H74" s="628">
        <f t="shared" si="29"/>
        <v>767.33671800000013</v>
      </c>
      <c r="I74" s="629"/>
      <c r="J74" s="629"/>
      <c r="K74" s="624"/>
      <c r="L74" s="624"/>
      <c r="M74" s="624"/>
      <c r="N74" s="624"/>
      <c r="O74" s="624"/>
      <c r="P74" s="624"/>
      <c r="Q74" s="624"/>
      <c r="R74" s="624"/>
      <c r="S74" s="624"/>
      <c r="T74" s="624"/>
      <c r="U74" s="624"/>
      <c r="V74" s="624"/>
      <c r="W74" s="624"/>
      <c r="X74" s="624"/>
      <c r="Y74" s="624"/>
      <c r="Z74" s="624"/>
      <c r="AA74" s="624"/>
      <c r="AB74" s="624"/>
      <c r="AC74" s="624"/>
      <c r="AD74" s="624"/>
      <c r="AE74" s="624"/>
      <c r="AF74" s="624"/>
      <c r="AG74" s="625"/>
    </row>
    <row r="75" spans="1:33" ht="51" hidden="1" outlineLevel="1" x14ac:dyDescent="0.2">
      <c r="A75" s="626">
        <v>24</v>
      </c>
      <c r="B75" s="630" t="s">
        <v>984</v>
      </c>
      <c r="C75" s="632" t="s">
        <v>996</v>
      </c>
      <c r="D75" s="631"/>
      <c r="E75" s="631"/>
      <c r="F75" s="631"/>
      <c r="G75" s="633">
        <f>ROUND(30.43*15.15*1.02,2)</f>
        <v>470.23</v>
      </c>
      <c r="H75" s="628">
        <f t="shared" si="29"/>
        <v>470.23</v>
      </c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4"/>
      <c r="AB75" s="624"/>
      <c r="AC75" s="624"/>
      <c r="AD75" s="624"/>
      <c r="AE75" s="624"/>
      <c r="AF75" s="624"/>
      <c r="AG75" s="625"/>
    </row>
    <row r="76" spans="1:33" ht="28.15" hidden="1" customHeight="1" outlineLevel="1" x14ac:dyDescent="0.2">
      <c r="A76" s="635">
        <v>25</v>
      </c>
      <c r="B76" s="636" t="s">
        <v>416</v>
      </c>
      <c r="C76" s="636" t="s">
        <v>997</v>
      </c>
      <c r="D76" s="637">
        <f>SUM(D65:D75)</f>
        <v>4534.72</v>
      </c>
      <c r="E76" s="637">
        <f>SUM(E65:E75)</f>
        <v>9053.48</v>
      </c>
      <c r="F76" s="637">
        <f>SUM(F65:F75)</f>
        <v>70964.89</v>
      </c>
      <c r="G76" s="637">
        <f>SUM(G65:G75)</f>
        <v>15763.28412029034</v>
      </c>
      <c r="H76" s="637">
        <f t="shared" si="29"/>
        <v>100316.37412029033</v>
      </c>
      <c r="I76" s="638"/>
      <c r="J76" s="638"/>
      <c r="K76" s="624"/>
      <c r="L76" s="624"/>
      <c r="M76" s="624"/>
      <c r="N76" s="624"/>
      <c r="O76" s="624"/>
      <c r="P76" s="624"/>
      <c r="Q76" s="624"/>
      <c r="R76" s="624"/>
      <c r="S76" s="624"/>
      <c r="T76" s="624"/>
      <c r="U76" s="624"/>
      <c r="V76" s="624"/>
      <c r="W76" s="624"/>
      <c r="X76" s="624"/>
      <c r="Y76" s="624"/>
      <c r="Z76" s="624"/>
      <c r="AA76" s="624"/>
      <c r="AB76" s="624"/>
      <c r="AC76" s="624"/>
      <c r="AD76" s="624"/>
      <c r="AE76" s="624"/>
      <c r="AF76" s="624"/>
      <c r="AG76" s="625"/>
    </row>
    <row r="77" spans="1:33" ht="142.5" hidden="1" customHeight="1" outlineLevel="1" x14ac:dyDescent="0.2">
      <c r="A77" s="635">
        <v>26</v>
      </c>
      <c r="B77" s="630" t="s">
        <v>998</v>
      </c>
      <c r="C77" s="630" t="s">
        <v>999</v>
      </c>
      <c r="D77" s="639">
        <f>ROUND(D76*0.2,2)</f>
        <v>906.94</v>
      </c>
      <c r="E77" s="639">
        <f>ROUND(E76*0.2,2)</f>
        <v>1810.7</v>
      </c>
      <c r="F77" s="639">
        <f>ROUND(F76*0.2,2)</f>
        <v>14192.98</v>
      </c>
      <c r="G77" s="639">
        <f>ROUND(G76*0.2,2)</f>
        <v>3152.66</v>
      </c>
      <c r="H77" s="639">
        <f>SUM(D77:G77)</f>
        <v>20063.28</v>
      </c>
      <c r="I77" s="638"/>
      <c r="J77" s="638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5"/>
    </row>
    <row r="78" spans="1:33" hidden="1" outlineLevel="1" x14ac:dyDescent="0.2">
      <c r="A78" s="640">
        <v>27</v>
      </c>
      <c r="B78" s="641" t="s">
        <v>416</v>
      </c>
      <c r="C78" s="641" t="s">
        <v>1000</v>
      </c>
      <c r="D78" s="642">
        <f>D76+D77</f>
        <v>5441.66</v>
      </c>
      <c r="E78" s="642">
        <f>E76+E77</f>
        <v>10864.18</v>
      </c>
      <c r="F78" s="642">
        <f>F76+F77</f>
        <v>85157.87</v>
      </c>
      <c r="G78" s="642">
        <f>G76+G77</f>
        <v>18915.94412029034</v>
      </c>
      <c r="H78" s="642">
        <f>SUM(D78:G78)</f>
        <v>120379.65412029033</v>
      </c>
      <c r="I78" s="638"/>
      <c r="J78" s="638"/>
      <c r="K78" s="624"/>
      <c r="L78" s="624"/>
      <c r="M78" s="624"/>
      <c r="N78" s="624"/>
      <c r="O78" s="624"/>
      <c r="P78" s="624"/>
      <c r="Q78" s="624"/>
      <c r="R78" s="624"/>
      <c r="S78" s="624"/>
      <c r="T78" s="624"/>
      <c r="U78" s="624"/>
      <c r="V78" s="624"/>
      <c r="W78" s="624"/>
      <c r="X78" s="624"/>
      <c r="Y78" s="624"/>
      <c r="Z78" s="624"/>
      <c r="AA78" s="624"/>
      <c r="AB78" s="624"/>
      <c r="AC78" s="624"/>
      <c r="AD78" s="624"/>
      <c r="AE78" s="624"/>
      <c r="AF78" s="624"/>
      <c r="AG78" s="625"/>
    </row>
    <row r="79" spans="1:33" ht="12.75" hidden="1" customHeight="1" outlineLevel="1" x14ac:dyDescent="0.2">
      <c r="A79" s="643" t="s">
        <v>1001</v>
      </c>
      <c r="B79" s="627"/>
      <c r="C79" s="627"/>
      <c r="D79" s="627"/>
      <c r="E79" s="627"/>
      <c r="F79" s="627"/>
      <c r="G79" s="627"/>
      <c r="H79" s="627"/>
      <c r="I79" s="627"/>
      <c r="J79" s="627"/>
      <c r="K79" s="625"/>
      <c r="L79" s="625"/>
      <c r="M79" s="625"/>
      <c r="N79" s="625"/>
      <c r="O79" s="625"/>
      <c r="P79" s="625"/>
      <c r="Q79" s="625"/>
      <c r="R79" s="625"/>
      <c r="S79" s="625"/>
      <c r="T79" s="625"/>
      <c r="U79" s="625"/>
      <c r="V79" s="625"/>
      <c r="W79" s="625"/>
      <c r="X79" s="625"/>
      <c r="Y79" s="625"/>
      <c r="Z79" s="625"/>
      <c r="AA79" s="625"/>
      <c r="AB79" s="625"/>
      <c r="AC79" s="625"/>
      <c r="AD79" s="625"/>
      <c r="AE79" s="625"/>
      <c r="AF79" s="625"/>
      <c r="AG79" s="625"/>
    </row>
    <row r="80" spans="1:33" ht="25.5" hidden="1" outlineLevel="1" x14ac:dyDescent="0.2">
      <c r="A80" s="644">
        <v>28</v>
      </c>
      <c r="B80" s="630" t="s">
        <v>1002</v>
      </c>
      <c r="C80" s="630" t="s">
        <v>1003</v>
      </c>
      <c r="D80" s="639">
        <f>ROUND(0.15*7*D37,2)</f>
        <v>14.89</v>
      </c>
      <c r="E80" s="645">
        <f>ROUND(0.15*7*E37,2)</f>
        <v>29.74</v>
      </c>
      <c r="F80" s="646"/>
      <c r="G80" s="646"/>
      <c r="H80" s="645">
        <f>E80+D80</f>
        <v>44.629999999999995</v>
      </c>
      <c r="I80" s="647"/>
      <c r="J80" s="647"/>
      <c r="K80" s="625"/>
      <c r="L80" s="625"/>
      <c r="M80" s="625"/>
      <c r="N80" s="625"/>
      <c r="O80" s="625"/>
      <c r="P80" s="625"/>
      <c r="Q80" s="625"/>
      <c r="R80" s="625"/>
      <c r="S80" s="625"/>
      <c r="T80" s="625"/>
      <c r="U80" s="625"/>
      <c r="V80" s="625"/>
      <c r="W80" s="625"/>
      <c r="X80" s="625"/>
      <c r="Y80" s="625"/>
      <c r="Z80" s="625"/>
      <c r="AA80" s="625"/>
      <c r="AB80" s="625"/>
      <c r="AC80" s="625"/>
      <c r="AD80" s="625"/>
      <c r="AE80" s="625"/>
      <c r="AF80" s="625"/>
      <c r="AG80" s="625"/>
    </row>
    <row r="81" spans="1:8" hidden="1" outlineLevel="1" x14ac:dyDescent="0.2">
      <c r="A81" s="567"/>
      <c r="B81" s="567"/>
      <c r="C81" s="567"/>
      <c r="D81" s="567"/>
      <c r="E81" s="567"/>
      <c r="F81" s="567"/>
      <c r="G81" s="567"/>
      <c r="H81" s="567"/>
    </row>
    <row r="82" spans="1:8" hidden="1" outlineLevel="1" x14ac:dyDescent="0.2">
      <c r="A82" s="567"/>
      <c r="B82" s="567"/>
      <c r="C82" s="567"/>
      <c r="D82" s="567"/>
      <c r="E82" s="567"/>
      <c r="F82" s="567"/>
      <c r="G82" s="567"/>
      <c r="H82" s="567"/>
    </row>
    <row r="83" spans="1:8" ht="13.15" hidden="1" customHeight="1" outlineLevel="1" x14ac:dyDescent="0.2">
      <c r="A83" s="567"/>
      <c r="B83" s="567"/>
      <c r="C83" s="567"/>
      <c r="D83" s="567"/>
      <c r="E83" s="567"/>
      <c r="F83" s="567"/>
      <c r="G83" s="567"/>
      <c r="H83" s="567"/>
    </row>
    <row r="84" spans="1:8" ht="15.75" hidden="1" outlineLevel="1" x14ac:dyDescent="0.2">
      <c r="A84" s="648" t="s">
        <v>1004</v>
      </c>
      <c r="B84" s="648"/>
      <c r="C84" s="648"/>
      <c r="D84" s="648"/>
      <c r="E84" s="648"/>
      <c r="F84" s="648"/>
      <c r="G84" s="648"/>
      <c r="H84" s="648"/>
    </row>
    <row r="85" spans="1:8" hidden="1" outlineLevel="1" x14ac:dyDescent="0.2">
      <c r="A85" s="649"/>
      <c r="B85" s="650"/>
      <c r="C85" s="650"/>
      <c r="D85" s="651"/>
      <c r="E85" s="651"/>
      <c r="F85" s="651"/>
      <c r="G85" s="651"/>
      <c r="H85" s="651"/>
    </row>
    <row r="86" spans="1:8" ht="15.75" hidden="1" outlineLevel="1" x14ac:dyDescent="0.25">
      <c r="A86" s="652" t="s">
        <v>1005</v>
      </c>
      <c r="B86" s="652"/>
      <c r="C86" s="652"/>
      <c r="D86" s="652" t="s">
        <v>1006</v>
      </c>
      <c r="E86" s="652"/>
      <c r="F86" s="653"/>
      <c r="G86" s="651"/>
      <c r="H86" s="651"/>
    </row>
    <row r="87" spans="1:8" ht="15.75" hidden="1" outlineLevel="1" x14ac:dyDescent="0.25">
      <c r="A87" s="652" t="s">
        <v>801</v>
      </c>
      <c r="B87" s="652"/>
      <c r="C87" s="652"/>
      <c r="D87" s="654" t="s">
        <v>1007</v>
      </c>
      <c r="E87" s="652"/>
      <c r="F87" s="653"/>
      <c r="G87" s="651"/>
      <c r="H87" s="651"/>
    </row>
    <row r="88" spans="1:8" ht="15.75" hidden="1" outlineLevel="1" x14ac:dyDescent="0.25">
      <c r="A88" s="652" t="s">
        <v>802</v>
      </c>
      <c r="B88" s="652"/>
      <c r="C88" s="652"/>
      <c r="D88" s="654" t="s">
        <v>1008</v>
      </c>
      <c r="E88" s="654"/>
      <c r="F88" s="653"/>
      <c r="G88" s="651"/>
      <c r="H88" s="651"/>
    </row>
    <row r="89" spans="1:8" ht="15" hidden="1" outlineLevel="1" x14ac:dyDescent="0.25">
      <c r="A89" s="655"/>
      <c r="B89" s="655"/>
      <c r="C89" s="655"/>
      <c r="D89" s="655"/>
      <c r="E89" s="655"/>
      <c r="F89" s="653"/>
      <c r="G89" s="651"/>
      <c r="H89" s="651"/>
    </row>
    <row r="90" spans="1:8" ht="15" hidden="1" outlineLevel="1" x14ac:dyDescent="0.25">
      <c r="A90" s="656" t="s">
        <v>1009</v>
      </c>
      <c r="B90" s="657"/>
      <c r="C90" s="657"/>
      <c r="D90" s="657"/>
      <c r="E90" s="658"/>
      <c r="F90" s="653"/>
      <c r="G90" s="651"/>
      <c r="H90" s="651"/>
    </row>
    <row r="91" spans="1:8" ht="15" hidden="1" outlineLevel="1" x14ac:dyDescent="0.25">
      <c r="A91" s="659" t="s">
        <v>1010</v>
      </c>
      <c r="B91" s="660"/>
      <c r="C91" s="660"/>
      <c r="D91" s="660"/>
      <c r="E91" s="661"/>
      <c r="F91" s="662"/>
      <c r="G91" s="651"/>
      <c r="H91" s="651"/>
    </row>
    <row r="92" spans="1:8" ht="60" hidden="1" outlineLevel="1" x14ac:dyDescent="0.25">
      <c r="A92" s="663"/>
      <c r="B92" s="664" t="s">
        <v>1011</v>
      </c>
      <c r="C92" s="665" t="s">
        <v>1012</v>
      </c>
      <c r="D92" s="665" t="s">
        <v>1013</v>
      </c>
      <c r="E92" s="664" t="s">
        <v>1014</v>
      </c>
      <c r="F92" s="662"/>
      <c r="G92" s="651"/>
      <c r="H92" s="651"/>
    </row>
    <row r="93" spans="1:8" ht="15" hidden="1" outlineLevel="1" x14ac:dyDescent="0.25">
      <c r="A93" s="666">
        <v>1</v>
      </c>
      <c r="B93" s="666">
        <v>105</v>
      </c>
      <c r="C93" s="667">
        <v>3.5</v>
      </c>
      <c r="D93" s="668">
        <f>(B93-100)/100*C93/12</f>
        <v>1.4583333333333335E-2</v>
      </c>
      <c r="E93" s="669">
        <f>1+D93</f>
        <v>1.0145833333333334</v>
      </c>
      <c r="F93" s="662"/>
      <c r="G93" s="651"/>
      <c r="H93" s="651"/>
    </row>
    <row r="94" spans="1:8" ht="15" hidden="1" outlineLevel="1" x14ac:dyDescent="0.25">
      <c r="A94" s="659" t="s">
        <v>1010</v>
      </c>
      <c r="B94" s="660"/>
      <c r="C94" s="660"/>
      <c r="D94" s="660"/>
      <c r="E94" s="661"/>
      <c r="F94" s="662"/>
      <c r="G94" s="651"/>
      <c r="H94" s="651"/>
    </row>
    <row r="95" spans="1:8" ht="60" hidden="1" outlineLevel="1" x14ac:dyDescent="0.25">
      <c r="A95" s="663"/>
      <c r="B95" s="664" t="s">
        <v>1015</v>
      </c>
      <c r="C95" s="665" t="s">
        <v>1016</v>
      </c>
      <c r="D95" s="665" t="s">
        <v>1017</v>
      </c>
      <c r="E95" s="664" t="s">
        <v>1018</v>
      </c>
      <c r="F95" s="662"/>
      <c r="G95" s="651"/>
      <c r="H95" s="651"/>
    </row>
    <row r="96" spans="1:8" ht="15" hidden="1" outlineLevel="1" x14ac:dyDescent="0.25">
      <c r="A96" s="666">
        <v>2</v>
      </c>
      <c r="B96" s="666">
        <v>105</v>
      </c>
      <c r="C96" s="667">
        <v>2.5</v>
      </c>
      <c r="D96" s="668">
        <f>(B96-100)/100*C96/12</f>
        <v>1.0416666666666666E-2</v>
      </c>
      <c r="E96" s="669">
        <f>1+D96</f>
        <v>1.0104166666666667</v>
      </c>
      <c r="F96" s="662"/>
      <c r="G96" s="651"/>
      <c r="H96" s="651"/>
    </row>
    <row r="97" spans="1:8" ht="15" hidden="1" outlineLevel="1" x14ac:dyDescent="0.25">
      <c r="A97" s="659" t="s">
        <v>1019</v>
      </c>
      <c r="B97" s="660"/>
      <c r="C97" s="660"/>
      <c r="D97" s="660"/>
      <c r="E97" s="661"/>
      <c r="F97" s="662"/>
      <c r="G97" s="651"/>
      <c r="H97" s="651"/>
    </row>
    <row r="98" spans="1:8" ht="60" hidden="1" outlineLevel="1" x14ac:dyDescent="0.25">
      <c r="A98" s="663"/>
      <c r="B98" s="664" t="s">
        <v>1015</v>
      </c>
      <c r="C98" s="665" t="s">
        <v>1020</v>
      </c>
      <c r="D98" s="665" t="s">
        <v>1021</v>
      </c>
      <c r="E98" s="670" t="s">
        <v>1022</v>
      </c>
      <c r="F98" s="662"/>
      <c r="G98" s="651"/>
      <c r="H98" s="651"/>
    </row>
    <row r="99" spans="1:8" ht="15" hidden="1" outlineLevel="1" x14ac:dyDescent="0.25">
      <c r="A99" s="666">
        <v>3</v>
      </c>
      <c r="B99" s="666">
        <v>105.1</v>
      </c>
      <c r="C99" s="667">
        <v>1.6</v>
      </c>
      <c r="D99" s="668">
        <f>(B99-100)/100*C99/12</f>
        <v>6.7999999999999927E-3</v>
      </c>
      <c r="E99" s="669">
        <f>1+0.5*D99</f>
        <v>1.0034000000000001</v>
      </c>
      <c r="F99" s="662"/>
      <c r="G99" s="651"/>
      <c r="H99" s="651"/>
    </row>
    <row r="100" spans="1:8" ht="33" hidden="1" customHeight="1" outlineLevel="1" x14ac:dyDescent="0.25">
      <c r="A100" s="666">
        <v>4</v>
      </c>
      <c r="B100" s="671" t="s">
        <v>1023</v>
      </c>
      <c r="C100" s="672"/>
      <c r="D100" s="664" t="s">
        <v>1024</v>
      </c>
      <c r="E100" s="673" t="s">
        <v>1025</v>
      </c>
      <c r="F100" s="662"/>
      <c r="G100" s="651"/>
      <c r="H100" s="651"/>
    </row>
    <row r="101" spans="1:8" ht="15" hidden="1" outlineLevel="1" x14ac:dyDescent="0.25">
      <c r="A101" s="674"/>
      <c r="B101" s="675"/>
      <c r="C101" s="672"/>
      <c r="D101" s="676">
        <f>D96+D99</f>
        <v>1.7216666666666658E-2</v>
      </c>
      <c r="E101" s="673">
        <f>1+0.5*D101</f>
        <v>1.0086083333333333</v>
      </c>
      <c r="F101" s="662"/>
      <c r="G101" s="651"/>
      <c r="H101" s="651"/>
    </row>
    <row r="102" spans="1:8" ht="15" hidden="1" outlineLevel="1" x14ac:dyDescent="0.25">
      <c r="A102" s="677">
        <v>5</v>
      </c>
      <c r="B102" s="672" t="s">
        <v>1026</v>
      </c>
      <c r="C102" s="672"/>
      <c r="D102" s="670" t="s">
        <v>1027</v>
      </c>
      <c r="E102" s="673">
        <f>E93*E101</f>
        <v>1.0233172048611112</v>
      </c>
      <c r="F102" s="662"/>
      <c r="G102" s="651"/>
      <c r="H102" s="651"/>
    </row>
    <row r="103" spans="1:8" ht="15" hidden="1" outlineLevel="1" x14ac:dyDescent="0.25">
      <c r="A103" s="678" t="s">
        <v>1028</v>
      </c>
      <c r="B103" s="679"/>
      <c r="C103" s="679"/>
      <c r="D103" s="679"/>
      <c r="E103" s="680"/>
      <c r="F103" s="662"/>
      <c r="G103" s="651"/>
      <c r="H103" s="651"/>
    </row>
    <row r="104" spans="1:8" ht="15" hidden="1" outlineLevel="1" x14ac:dyDescent="0.25">
      <c r="A104" s="681" t="s">
        <v>1029</v>
      </c>
      <c r="B104" s="682"/>
      <c r="C104" s="683"/>
      <c r="D104" s="684"/>
      <c r="E104" s="685">
        <f>S63</f>
        <v>4578.6908899999999</v>
      </c>
      <c r="F104" s="662"/>
      <c r="G104" s="651"/>
      <c r="H104" s="651"/>
    </row>
    <row r="105" spans="1:8" ht="15" hidden="1" outlineLevel="1" x14ac:dyDescent="0.25">
      <c r="A105" s="686" t="s">
        <v>1030</v>
      </c>
      <c r="B105" s="687"/>
      <c r="C105" s="688"/>
      <c r="D105" s="684"/>
      <c r="E105" s="689">
        <f>E102</f>
        <v>1.0233172048611112</v>
      </c>
      <c r="F105" s="662"/>
      <c r="G105" s="651"/>
      <c r="H105" s="651"/>
    </row>
    <row r="106" spans="1:8" ht="15" hidden="1" outlineLevel="1" x14ac:dyDescent="0.25">
      <c r="A106" s="690" t="s">
        <v>1031</v>
      </c>
      <c r="B106" s="691"/>
      <c r="C106" s="692"/>
      <c r="D106" s="647"/>
      <c r="E106" s="693">
        <f>E104*E105</f>
        <v>4685.4531634778332</v>
      </c>
      <c r="F106" s="662"/>
      <c r="G106" s="651"/>
      <c r="H106" s="651"/>
    </row>
    <row r="107" spans="1:8" ht="15" hidden="1" customHeight="1" outlineLevel="1" x14ac:dyDescent="0.25">
      <c r="A107" s="694" t="s">
        <v>1032</v>
      </c>
      <c r="B107" s="695"/>
      <c r="C107" s="696" t="s">
        <v>1033</v>
      </c>
      <c r="D107" s="696"/>
      <c r="E107" s="697">
        <f>E104+(E106-E104)*(1-30/100)</f>
        <v>4653.4244814344829</v>
      </c>
      <c r="F107" s="662">
        <f>E107/E104</f>
        <v>1.0163220434027778</v>
      </c>
      <c r="G107" s="651"/>
      <c r="H107" s="651"/>
    </row>
    <row r="108" spans="1:8" hidden="1" outlineLevel="1" x14ac:dyDescent="0.2">
      <c r="A108" s="698"/>
      <c r="B108" s="698"/>
      <c r="C108" s="699" t="s">
        <v>1034</v>
      </c>
      <c r="D108" s="700"/>
      <c r="E108" s="701">
        <f>E107-E104</f>
        <v>74.73359143448306</v>
      </c>
      <c r="F108" s="702"/>
      <c r="G108" s="651"/>
      <c r="H108" s="651"/>
    </row>
    <row r="109" spans="1:8" hidden="1" outlineLevel="1" x14ac:dyDescent="0.2">
      <c r="A109" s="649"/>
      <c r="B109" s="650"/>
      <c r="C109" s="650"/>
      <c r="D109" s="651"/>
      <c r="E109" s="651"/>
      <c r="F109" s="651"/>
      <c r="G109" s="651"/>
      <c r="H109" s="651"/>
    </row>
    <row r="110" spans="1:8" hidden="1" outlineLevel="1" x14ac:dyDescent="0.2">
      <c r="A110" s="649"/>
      <c r="B110" s="650"/>
      <c r="C110" s="650"/>
      <c r="D110" s="651"/>
      <c r="E110" s="651"/>
      <c r="F110" s="651"/>
      <c r="G110" s="651"/>
      <c r="H110" s="651"/>
    </row>
    <row r="111" spans="1:8" hidden="1" outlineLevel="1" x14ac:dyDescent="0.2">
      <c r="A111" s="649"/>
      <c r="B111" s="650"/>
      <c r="C111" s="650"/>
      <c r="D111" s="651"/>
      <c r="E111" s="651"/>
      <c r="F111" s="651"/>
      <c r="G111" s="651"/>
      <c r="H111" s="651"/>
    </row>
    <row r="112" spans="1:8" hidden="1" outlineLevel="1" x14ac:dyDescent="0.2">
      <c r="A112" s="649"/>
      <c r="B112" s="650"/>
      <c r="C112" s="650"/>
      <c r="D112" s="651"/>
      <c r="E112" s="651"/>
      <c r="F112" s="651"/>
      <c r="G112" s="651"/>
      <c r="H112" s="651"/>
    </row>
    <row r="113" spans="1:8" hidden="1" outlineLevel="1" x14ac:dyDescent="0.2">
      <c r="A113" s="649"/>
      <c r="B113" s="650"/>
      <c r="C113" s="650"/>
      <c r="D113" s="651"/>
      <c r="E113" s="651"/>
      <c r="F113" s="651"/>
      <c r="G113" s="651"/>
      <c r="H113" s="651"/>
    </row>
    <row r="114" spans="1:8" hidden="1" outlineLevel="1" x14ac:dyDescent="0.2">
      <c r="A114" s="649"/>
      <c r="B114" s="650"/>
      <c r="C114" s="650"/>
      <c r="D114" s="651"/>
      <c r="E114" s="651"/>
      <c r="F114" s="651"/>
      <c r="G114" s="651"/>
      <c r="H114" s="651"/>
    </row>
    <row r="115" spans="1:8" hidden="1" outlineLevel="1" x14ac:dyDescent="0.2">
      <c r="A115" s="649"/>
      <c r="B115" s="650"/>
      <c r="C115" s="650"/>
      <c r="D115" s="651"/>
      <c r="E115" s="651"/>
      <c r="F115" s="651"/>
      <c r="G115" s="651"/>
      <c r="H115" s="651"/>
    </row>
    <row r="116" spans="1:8" ht="15.75" hidden="1" outlineLevel="1" x14ac:dyDescent="0.25">
      <c r="A116" s="652" t="s">
        <v>1005</v>
      </c>
      <c r="B116" s="652"/>
      <c r="C116" s="652"/>
      <c r="D116" s="652">
        <v>3.5</v>
      </c>
      <c r="E116" s="652" t="s">
        <v>1035</v>
      </c>
      <c r="F116" s="653"/>
      <c r="G116" s="651"/>
      <c r="H116" s="651"/>
    </row>
    <row r="117" spans="1:8" ht="15.75" hidden="1" outlineLevel="1" x14ac:dyDescent="0.25">
      <c r="A117" s="652" t="s">
        <v>801</v>
      </c>
      <c r="B117" s="652"/>
      <c r="C117" s="652"/>
      <c r="D117" s="654" t="s">
        <v>1036</v>
      </c>
      <c r="E117" s="652"/>
      <c r="F117" s="653"/>
      <c r="G117" s="651"/>
      <c r="H117" s="651"/>
    </row>
    <row r="118" spans="1:8" ht="15.75" hidden="1" outlineLevel="1" x14ac:dyDescent="0.25">
      <c r="A118" s="652" t="s">
        <v>802</v>
      </c>
      <c r="B118" s="652"/>
      <c r="C118" s="652"/>
      <c r="D118" s="654" t="s">
        <v>1037</v>
      </c>
      <c r="E118" s="654"/>
      <c r="F118" s="653"/>
      <c r="G118" s="651"/>
      <c r="H118" s="651"/>
    </row>
    <row r="119" spans="1:8" ht="15" hidden="1" outlineLevel="1" x14ac:dyDescent="0.25">
      <c r="A119" s="655"/>
      <c r="B119" s="655"/>
      <c r="C119" s="655"/>
      <c r="D119" s="655"/>
      <c r="E119" s="655"/>
      <c r="F119" s="653"/>
      <c r="G119" s="651"/>
      <c r="H119" s="651"/>
    </row>
    <row r="120" spans="1:8" ht="15" hidden="1" outlineLevel="1" x14ac:dyDescent="0.25">
      <c r="A120" s="656" t="s">
        <v>1038</v>
      </c>
      <c r="B120" s="657"/>
      <c r="C120" s="657"/>
      <c r="D120" s="657"/>
      <c r="E120" s="658"/>
      <c r="F120" s="653"/>
      <c r="G120" s="651"/>
      <c r="H120" s="651"/>
    </row>
    <row r="121" spans="1:8" ht="15" hidden="1" outlineLevel="1" x14ac:dyDescent="0.25">
      <c r="A121" s="659" t="s">
        <v>1010</v>
      </c>
      <c r="B121" s="660"/>
      <c r="C121" s="660"/>
      <c r="D121" s="660"/>
      <c r="E121" s="661"/>
      <c r="F121" s="662"/>
      <c r="G121" s="651"/>
      <c r="H121" s="651"/>
    </row>
    <row r="122" spans="1:8" ht="60" hidden="1" outlineLevel="1" x14ac:dyDescent="0.25">
      <c r="A122" s="663"/>
      <c r="B122" s="664" t="s">
        <v>1011</v>
      </c>
      <c r="C122" s="665" t="s">
        <v>1039</v>
      </c>
      <c r="D122" s="665" t="s">
        <v>1013</v>
      </c>
      <c r="E122" s="664" t="s">
        <v>1014</v>
      </c>
      <c r="F122" s="662"/>
      <c r="G122" s="651"/>
      <c r="H122" s="651"/>
    </row>
    <row r="123" spans="1:8" ht="15" hidden="1" outlineLevel="1" x14ac:dyDescent="0.25">
      <c r="A123" s="666">
        <v>1</v>
      </c>
      <c r="B123" s="666">
        <v>105</v>
      </c>
      <c r="C123" s="667">
        <v>6</v>
      </c>
      <c r="D123" s="668">
        <f>(B123-100)/100*C123/12</f>
        <v>2.5000000000000005E-2</v>
      </c>
      <c r="E123" s="669">
        <f>1+D123</f>
        <v>1.0249999999999999</v>
      </c>
      <c r="F123" s="662"/>
      <c r="G123" s="651"/>
      <c r="H123" s="651"/>
    </row>
    <row r="124" spans="1:8" ht="15" hidden="1" outlineLevel="1" x14ac:dyDescent="0.25">
      <c r="A124" s="659" t="s">
        <v>1019</v>
      </c>
      <c r="B124" s="660"/>
      <c r="C124" s="660"/>
      <c r="D124" s="660"/>
      <c r="E124" s="661"/>
      <c r="F124" s="662"/>
      <c r="G124" s="651"/>
      <c r="H124" s="651"/>
    </row>
    <row r="125" spans="1:8" ht="60" hidden="1" outlineLevel="1" x14ac:dyDescent="0.25">
      <c r="A125" s="663"/>
      <c r="B125" s="664" t="s">
        <v>1015</v>
      </c>
      <c r="C125" s="665" t="s">
        <v>1040</v>
      </c>
      <c r="D125" s="665" t="s">
        <v>1017</v>
      </c>
      <c r="E125" s="664" t="s">
        <v>1018</v>
      </c>
      <c r="F125" s="662"/>
      <c r="G125" s="651"/>
      <c r="H125" s="651"/>
    </row>
    <row r="126" spans="1:8" ht="15" hidden="1" outlineLevel="1" x14ac:dyDescent="0.25">
      <c r="A126" s="666">
        <v>2</v>
      </c>
      <c r="B126" s="666">
        <v>105.1</v>
      </c>
      <c r="C126" s="667">
        <v>2.5</v>
      </c>
      <c r="D126" s="668">
        <f>(B126-100)/100*C126/12</f>
        <v>1.0624999999999989E-2</v>
      </c>
      <c r="E126" s="669">
        <f>1+D126</f>
        <v>1.0106249999999999</v>
      </c>
      <c r="F126" s="662"/>
      <c r="G126" s="651"/>
      <c r="H126" s="651"/>
    </row>
    <row r="127" spans="1:8" ht="15" hidden="1" outlineLevel="1" x14ac:dyDescent="0.25">
      <c r="A127" s="659" t="s">
        <v>1019</v>
      </c>
      <c r="B127" s="660"/>
      <c r="C127" s="660"/>
      <c r="D127" s="660"/>
      <c r="E127" s="661"/>
      <c r="F127" s="662"/>
      <c r="G127" s="651"/>
      <c r="H127" s="651"/>
    </row>
    <row r="128" spans="1:8" ht="60" hidden="1" outlineLevel="1" x14ac:dyDescent="0.25">
      <c r="A128" s="663"/>
      <c r="B128" s="664" t="s">
        <v>1015</v>
      </c>
      <c r="C128" s="665" t="s">
        <v>1041</v>
      </c>
      <c r="D128" s="665" t="s">
        <v>1021</v>
      </c>
      <c r="E128" s="670" t="s">
        <v>1022</v>
      </c>
      <c r="F128" s="662"/>
      <c r="G128" s="651"/>
      <c r="H128" s="651"/>
    </row>
    <row r="129" spans="1:9" ht="15" hidden="1" outlineLevel="1" x14ac:dyDescent="0.25">
      <c r="A129" s="666">
        <v>3</v>
      </c>
      <c r="B129" s="666">
        <v>105.1</v>
      </c>
      <c r="C129" s="667">
        <v>3.5</v>
      </c>
      <c r="D129" s="668">
        <f>(B129-100)/100*C129/12</f>
        <v>1.4874999999999984E-2</v>
      </c>
      <c r="E129" s="669">
        <f>1+0.5*D129</f>
        <v>1.0074375</v>
      </c>
      <c r="F129" s="662"/>
      <c r="G129" s="651"/>
      <c r="H129" s="651"/>
    </row>
    <row r="130" spans="1:9" ht="30" hidden="1" outlineLevel="1" x14ac:dyDescent="0.25">
      <c r="A130" s="677">
        <v>5</v>
      </c>
      <c r="B130" s="672" t="s">
        <v>1026</v>
      </c>
      <c r="C130" s="672"/>
      <c r="D130" s="670" t="s">
        <v>1042</v>
      </c>
      <c r="E130" s="673">
        <f>E123*E126*E129</f>
        <v>1.0435950615234373</v>
      </c>
      <c r="F130" s="662"/>
      <c r="G130" s="651"/>
      <c r="H130" s="651"/>
    </row>
    <row r="131" spans="1:9" ht="15" hidden="1" outlineLevel="1" x14ac:dyDescent="0.25">
      <c r="A131" s="678" t="s">
        <v>1028</v>
      </c>
      <c r="B131" s="679"/>
      <c r="C131" s="679"/>
      <c r="D131" s="679"/>
      <c r="E131" s="680"/>
      <c r="F131" s="662"/>
      <c r="G131" s="651"/>
      <c r="H131" s="651"/>
    </row>
    <row r="132" spans="1:9" ht="15" hidden="1" outlineLevel="1" x14ac:dyDescent="0.25">
      <c r="A132" s="686" t="s">
        <v>1043</v>
      </c>
      <c r="B132" s="687"/>
      <c r="C132" s="688"/>
      <c r="D132" s="684"/>
      <c r="E132" s="685">
        <f>AE63-S63</f>
        <v>90582.703674351389</v>
      </c>
      <c r="F132" s="662"/>
      <c r="G132" s="651"/>
      <c r="H132" s="651"/>
    </row>
    <row r="133" spans="1:9" ht="15" hidden="1" outlineLevel="1" x14ac:dyDescent="0.25">
      <c r="A133" s="686" t="s">
        <v>1030</v>
      </c>
      <c r="B133" s="687"/>
      <c r="C133" s="688"/>
      <c r="D133" s="684"/>
      <c r="E133" s="689">
        <f>E130</f>
        <v>1.0435950615234373</v>
      </c>
      <c r="F133" s="662"/>
      <c r="G133" s="651"/>
      <c r="H133" s="651"/>
    </row>
    <row r="134" spans="1:9" ht="15" hidden="1" outlineLevel="1" x14ac:dyDescent="0.25">
      <c r="A134" s="690" t="s">
        <v>1031</v>
      </c>
      <c r="B134" s="691"/>
      <c r="C134" s="692"/>
      <c r="D134" s="647"/>
      <c r="E134" s="693">
        <f>E132*E133</f>
        <v>94531.66221399403</v>
      </c>
      <c r="F134" s="662"/>
      <c r="G134" s="651"/>
      <c r="H134" s="651"/>
    </row>
    <row r="135" spans="1:9" ht="15" hidden="1" customHeight="1" outlineLevel="1" x14ac:dyDescent="0.25">
      <c r="A135" s="694" t="s">
        <v>1032</v>
      </c>
      <c r="B135" s="695"/>
      <c r="C135" s="696" t="s">
        <v>1033</v>
      </c>
      <c r="D135" s="696"/>
      <c r="E135" s="697">
        <f>E132+(E134-E132)*(1-30/100)</f>
        <v>93346.974652101242</v>
      </c>
      <c r="F135" s="662">
        <f>E135/E132</f>
        <v>1.0305165430664063</v>
      </c>
      <c r="G135" s="651"/>
      <c r="H135" s="651"/>
    </row>
    <row r="136" spans="1:9" hidden="1" outlineLevel="1" x14ac:dyDescent="0.2">
      <c r="A136" s="698"/>
      <c r="B136" s="698"/>
      <c r="C136" s="699" t="s">
        <v>1034</v>
      </c>
      <c r="D136" s="700"/>
      <c r="E136" s="701">
        <f>E135-E132</f>
        <v>2764.270977749853</v>
      </c>
      <c r="F136" s="702"/>
      <c r="G136" s="651"/>
      <c r="H136" s="651"/>
    </row>
    <row r="137" spans="1:9" collapsed="1" x14ac:dyDescent="0.2"/>
    <row r="141" spans="1:9" x14ac:dyDescent="0.2">
      <c r="G141" s="703"/>
      <c r="I141" s="704"/>
    </row>
  </sheetData>
  <mergeCells count="31">
    <mergeCell ref="Q6:Q9"/>
    <mergeCell ref="A6:A9"/>
    <mergeCell ref="B6:B9"/>
    <mergeCell ref="C6:C9"/>
    <mergeCell ref="I6:I9"/>
    <mergeCell ref="J6:J9"/>
    <mergeCell ref="K6:K9"/>
    <mergeCell ref="L6:L9"/>
    <mergeCell ref="M6:M9"/>
    <mergeCell ref="N6:N9"/>
    <mergeCell ref="O6:O9"/>
    <mergeCell ref="P6:P9"/>
    <mergeCell ref="AC6:AC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J6:AJ9"/>
    <mergeCell ref="AD6:AD9"/>
    <mergeCell ref="AE6:AE9"/>
    <mergeCell ref="AF6:AF9"/>
    <mergeCell ref="AG6:AG9"/>
    <mergeCell ref="AH6:AH9"/>
    <mergeCell ref="AI6:AI9"/>
  </mergeCells>
  <pageMargins left="0.42" right="0.25" top="0.5" bottom="0.52" header="0.3" footer="0.3"/>
  <pageSetup paperSize="9" scale="89" fitToHeight="10000" orientation="landscape" r:id="rId1"/>
  <headerFooter alignWithMargins="0">
    <oddHeader>&amp;LГРАНД-Смета 2019</oddHeader>
    <oddFooter>&amp;LД-ДРП-18-002-3995&amp;C01&amp;RСтраница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view="pageBreakPreview" topLeftCell="A37" zoomScaleNormal="100" zoomScaleSheetLayoutView="100" workbookViewId="0">
      <selection activeCell="H46" sqref="H46"/>
    </sheetView>
  </sheetViews>
  <sheetFormatPr defaultRowHeight="15" x14ac:dyDescent="0.25"/>
  <cols>
    <col min="2" max="2" width="53.5703125" customWidth="1"/>
    <col min="3" max="5" width="32.5703125" customWidth="1"/>
  </cols>
  <sheetData>
    <row r="1" spans="1:5" x14ac:dyDescent="0.25">
      <c r="A1" s="85" t="s">
        <v>170</v>
      </c>
      <c r="B1" s="1001" t="s">
        <v>171</v>
      </c>
      <c r="C1" s="1001" t="s">
        <v>172</v>
      </c>
      <c r="D1" s="64" t="s">
        <v>173</v>
      </c>
      <c r="E1" s="1001" t="s">
        <v>174</v>
      </c>
    </row>
    <row r="2" spans="1:5" ht="15.75" thickBot="1" x14ac:dyDescent="0.3">
      <c r="A2" s="86" t="s">
        <v>175</v>
      </c>
      <c r="B2" s="1002"/>
      <c r="C2" s="1002"/>
      <c r="D2" s="65" t="s">
        <v>176</v>
      </c>
      <c r="E2" s="1002"/>
    </row>
    <row r="3" spans="1:5" ht="15.75" thickBot="1" x14ac:dyDescent="0.3">
      <c r="A3" s="87" t="s">
        <v>177</v>
      </c>
      <c r="B3" s="66" t="s">
        <v>178</v>
      </c>
      <c r="C3" s="66"/>
      <c r="D3" s="66"/>
      <c r="E3" s="67"/>
    </row>
    <row r="4" spans="1:5" x14ac:dyDescent="0.25">
      <c r="A4" s="986" t="s">
        <v>179</v>
      </c>
      <c r="B4" s="68" t="s">
        <v>17</v>
      </c>
      <c r="C4" s="68"/>
      <c r="D4" s="68"/>
      <c r="E4" s="69" t="s">
        <v>180</v>
      </c>
    </row>
    <row r="5" spans="1:5" x14ac:dyDescent="0.25">
      <c r="A5" s="987"/>
      <c r="B5" s="68" t="s">
        <v>181</v>
      </c>
      <c r="C5" s="68" t="s">
        <v>182</v>
      </c>
      <c r="D5" s="1270" t="s">
        <v>183</v>
      </c>
      <c r="E5" s="69" t="s">
        <v>184</v>
      </c>
    </row>
    <row r="6" spans="1:5" ht="15.75" thickBot="1" x14ac:dyDescent="0.3">
      <c r="A6" s="988"/>
      <c r="B6" s="68" t="s">
        <v>185</v>
      </c>
      <c r="C6" s="68" t="s">
        <v>182</v>
      </c>
      <c r="D6" s="68">
        <v>250</v>
      </c>
      <c r="E6" s="69" t="s">
        <v>186</v>
      </c>
    </row>
    <row r="7" spans="1:5" x14ac:dyDescent="0.25">
      <c r="A7" s="986" t="s">
        <v>187</v>
      </c>
      <c r="B7" s="70" t="s">
        <v>44</v>
      </c>
      <c r="C7" s="70" t="s">
        <v>182</v>
      </c>
      <c r="D7" s="70">
        <v>1150</v>
      </c>
      <c r="E7" s="73"/>
    </row>
    <row r="8" spans="1:5" ht="30" x14ac:dyDescent="0.25">
      <c r="A8" s="987"/>
      <c r="B8" s="68" t="s">
        <v>188</v>
      </c>
      <c r="C8" s="68"/>
      <c r="D8" s="68"/>
      <c r="E8" s="74"/>
    </row>
    <row r="9" spans="1:5" x14ac:dyDescent="0.25">
      <c r="A9" s="987"/>
      <c r="B9" s="68" t="s">
        <v>189</v>
      </c>
      <c r="C9" s="68" t="s">
        <v>190</v>
      </c>
      <c r="D9" s="68">
        <v>5400</v>
      </c>
      <c r="E9" s="74" t="s">
        <v>191</v>
      </c>
    </row>
    <row r="10" spans="1:5" x14ac:dyDescent="0.25">
      <c r="A10" s="987"/>
      <c r="B10" s="68" t="s">
        <v>192</v>
      </c>
      <c r="C10" s="68" t="s">
        <v>182</v>
      </c>
      <c r="D10" s="68">
        <v>200</v>
      </c>
      <c r="E10" s="74" t="s">
        <v>191</v>
      </c>
    </row>
    <row r="11" spans="1:5" ht="29.25" x14ac:dyDescent="0.25">
      <c r="A11" s="987"/>
      <c r="B11" s="71" t="s">
        <v>193</v>
      </c>
      <c r="C11" s="68" t="s">
        <v>194</v>
      </c>
      <c r="D11" s="68" t="s">
        <v>195</v>
      </c>
      <c r="E11" s="69" t="s">
        <v>196</v>
      </c>
    </row>
    <row r="12" spans="1:5" x14ac:dyDescent="0.25">
      <c r="A12" s="987"/>
      <c r="B12" s="72"/>
      <c r="C12" s="68" t="s">
        <v>182</v>
      </c>
      <c r="D12" s="68">
        <v>500</v>
      </c>
      <c r="E12" s="75"/>
    </row>
    <row r="13" spans="1:5" ht="15.75" thickBot="1" x14ac:dyDescent="0.3">
      <c r="A13" s="988"/>
      <c r="B13" s="72"/>
      <c r="C13" s="72"/>
      <c r="D13" s="68"/>
      <c r="E13" s="75"/>
    </row>
    <row r="14" spans="1:5" ht="15.75" thickBot="1" x14ac:dyDescent="0.3">
      <c r="A14" s="88">
        <v>2</v>
      </c>
      <c r="B14" s="76" t="s">
        <v>197</v>
      </c>
      <c r="C14" s="76"/>
      <c r="D14" s="76"/>
      <c r="E14" s="77"/>
    </row>
    <row r="15" spans="1:5" x14ac:dyDescent="0.25">
      <c r="A15" s="980" t="s">
        <v>198</v>
      </c>
      <c r="B15" s="983" t="s">
        <v>70</v>
      </c>
      <c r="C15" s="71" t="s">
        <v>199</v>
      </c>
      <c r="D15" s="71">
        <v>6</v>
      </c>
      <c r="E15" s="983"/>
    </row>
    <row r="16" spans="1:5" ht="15.75" thickBot="1" x14ac:dyDescent="0.3">
      <c r="A16" s="982"/>
      <c r="B16" s="985"/>
      <c r="C16" s="78" t="s">
        <v>200</v>
      </c>
      <c r="D16" s="78">
        <v>5</v>
      </c>
      <c r="E16" s="985"/>
    </row>
    <row r="17" spans="1:5" x14ac:dyDescent="0.25">
      <c r="A17" s="980" t="s">
        <v>201</v>
      </c>
      <c r="B17" s="983" t="s">
        <v>77</v>
      </c>
      <c r="C17" s="983" t="s">
        <v>202</v>
      </c>
      <c r="D17" s="983">
        <v>34</v>
      </c>
      <c r="E17" s="995" t="s">
        <v>23</v>
      </c>
    </row>
    <row r="18" spans="1:5" x14ac:dyDescent="0.25">
      <c r="A18" s="981"/>
      <c r="B18" s="984"/>
      <c r="C18" s="984"/>
      <c r="D18" s="984"/>
      <c r="E18" s="996"/>
    </row>
    <row r="19" spans="1:5" x14ac:dyDescent="0.25">
      <c r="A19" s="981"/>
      <c r="B19" s="984"/>
      <c r="C19" s="984"/>
      <c r="D19" s="984"/>
      <c r="E19" s="996"/>
    </row>
    <row r="20" spans="1:5" ht="15.75" thickBot="1" x14ac:dyDescent="0.3">
      <c r="A20" s="982"/>
      <c r="B20" s="985"/>
      <c r="C20" s="985"/>
      <c r="D20" s="985"/>
      <c r="E20" s="997"/>
    </row>
    <row r="21" spans="1:5" x14ac:dyDescent="0.25">
      <c r="A21" s="986" t="s">
        <v>203</v>
      </c>
      <c r="B21" s="68" t="s">
        <v>204</v>
      </c>
      <c r="C21" s="68" t="s">
        <v>205</v>
      </c>
      <c r="D21" s="68">
        <v>1</v>
      </c>
      <c r="E21" s="69" t="s">
        <v>206</v>
      </c>
    </row>
    <row r="22" spans="1:5" x14ac:dyDescent="0.25">
      <c r="A22" s="987"/>
      <c r="B22" s="68" t="s">
        <v>207</v>
      </c>
      <c r="C22" s="68"/>
      <c r="D22" s="68"/>
      <c r="E22" s="74"/>
    </row>
    <row r="23" spans="1:5" x14ac:dyDescent="0.25">
      <c r="A23" s="987"/>
      <c r="B23" s="68" t="s">
        <v>208</v>
      </c>
      <c r="C23" s="68" t="s">
        <v>205</v>
      </c>
      <c r="D23" s="68">
        <v>1</v>
      </c>
      <c r="E23" s="69" t="s">
        <v>206</v>
      </c>
    </row>
    <row r="24" spans="1:5" ht="15.75" thickBot="1" x14ac:dyDescent="0.3">
      <c r="A24" s="988"/>
      <c r="B24" s="80" t="s">
        <v>209</v>
      </c>
      <c r="C24" s="79"/>
      <c r="D24" s="79"/>
      <c r="E24" s="81"/>
    </row>
    <row r="25" spans="1:5" ht="30.75" thickBot="1" x14ac:dyDescent="0.3">
      <c r="A25" s="89" t="s">
        <v>210</v>
      </c>
      <c r="B25" s="78" t="s">
        <v>81</v>
      </c>
      <c r="C25" s="78" t="s">
        <v>202</v>
      </c>
      <c r="D25" s="78">
        <v>8</v>
      </c>
      <c r="E25" s="82"/>
    </row>
    <row r="26" spans="1:5" ht="15.75" thickBot="1" x14ac:dyDescent="0.3">
      <c r="A26" s="89" t="s">
        <v>211</v>
      </c>
      <c r="B26" s="78" t="s">
        <v>84</v>
      </c>
      <c r="C26" s="78" t="s">
        <v>182</v>
      </c>
      <c r="D26" s="78">
        <v>200</v>
      </c>
      <c r="E26" s="82"/>
    </row>
    <row r="27" spans="1:5" x14ac:dyDescent="0.25">
      <c r="A27" s="980" t="s">
        <v>212</v>
      </c>
      <c r="B27" s="71" t="s">
        <v>88</v>
      </c>
      <c r="C27" s="71"/>
      <c r="D27" s="71"/>
      <c r="E27" s="995"/>
    </row>
    <row r="28" spans="1:5" x14ac:dyDescent="0.25">
      <c r="A28" s="981"/>
      <c r="B28" s="71" t="s">
        <v>213</v>
      </c>
      <c r="C28" s="71"/>
      <c r="D28" s="71"/>
      <c r="E28" s="996"/>
    </row>
    <row r="29" spans="1:5" x14ac:dyDescent="0.25">
      <c r="A29" s="981"/>
      <c r="B29" s="71" t="s">
        <v>214</v>
      </c>
      <c r="C29" s="71" t="s">
        <v>215</v>
      </c>
      <c r="D29" s="71">
        <v>97</v>
      </c>
      <c r="E29" s="996"/>
    </row>
    <row r="30" spans="1:5" x14ac:dyDescent="0.25">
      <c r="A30" s="981"/>
      <c r="B30" s="71" t="s">
        <v>216</v>
      </c>
      <c r="C30" s="71" t="s">
        <v>215</v>
      </c>
      <c r="D30" s="71">
        <v>62</v>
      </c>
      <c r="E30" s="996"/>
    </row>
    <row r="31" spans="1:5" x14ac:dyDescent="0.25">
      <c r="A31" s="981"/>
      <c r="B31" s="71" t="s">
        <v>217</v>
      </c>
      <c r="C31" s="71" t="s">
        <v>215</v>
      </c>
      <c r="D31" s="71">
        <v>33</v>
      </c>
      <c r="E31" s="996"/>
    </row>
    <row r="32" spans="1:5" ht="15.75" thickBot="1" x14ac:dyDescent="0.3">
      <c r="A32" s="982"/>
      <c r="B32" s="79"/>
      <c r="C32" s="78" t="s">
        <v>215</v>
      </c>
      <c r="D32" s="78">
        <v>70</v>
      </c>
      <c r="E32" s="997"/>
    </row>
    <row r="33" spans="1:5" ht="30" x14ac:dyDescent="0.25">
      <c r="A33" s="986" t="s">
        <v>218</v>
      </c>
      <c r="B33" s="68" t="s">
        <v>219</v>
      </c>
      <c r="C33" s="989" t="s">
        <v>215</v>
      </c>
      <c r="D33" s="989">
        <v>4</v>
      </c>
      <c r="E33" s="998" t="s">
        <v>220</v>
      </c>
    </row>
    <row r="34" spans="1:5" x14ac:dyDescent="0.25">
      <c r="A34" s="987"/>
      <c r="B34" s="68" t="s">
        <v>221</v>
      </c>
      <c r="C34" s="990"/>
      <c r="D34" s="990"/>
      <c r="E34" s="999"/>
    </row>
    <row r="35" spans="1:5" x14ac:dyDescent="0.25">
      <c r="A35" s="987"/>
      <c r="B35" s="68"/>
      <c r="C35" s="990"/>
      <c r="D35" s="990"/>
      <c r="E35" s="999"/>
    </row>
    <row r="36" spans="1:5" ht="15.75" thickBot="1" x14ac:dyDescent="0.3">
      <c r="A36" s="988"/>
      <c r="B36" s="80"/>
      <c r="C36" s="991"/>
      <c r="D36" s="991"/>
      <c r="E36" s="1000"/>
    </row>
    <row r="37" spans="1:5" x14ac:dyDescent="0.25">
      <c r="A37" s="980" t="s">
        <v>222</v>
      </c>
      <c r="B37" s="983" t="s">
        <v>102</v>
      </c>
      <c r="C37" s="983" t="s">
        <v>215</v>
      </c>
      <c r="D37" s="983">
        <v>2</v>
      </c>
      <c r="E37" s="983"/>
    </row>
    <row r="38" spans="1:5" ht="15.75" thickBot="1" x14ac:dyDescent="0.3">
      <c r="A38" s="982"/>
      <c r="B38" s="985"/>
      <c r="C38" s="985"/>
      <c r="D38" s="985"/>
      <c r="E38" s="985"/>
    </row>
    <row r="39" spans="1:5" x14ac:dyDescent="0.25">
      <c r="A39" s="980" t="s">
        <v>223</v>
      </c>
      <c r="B39" s="71" t="s">
        <v>224</v>
      </c>
      <c r="C39" s="71"/>
      <c r="D39" s="71"/>
      <c r="E39" s="983"/>
    </row>
    <row r="40" spans="1:5" ht="15.75" thickBot="1" x14ac:dyDescent="0.3">
      <c r="A40" s="982"/>
      <c r="B40" s="78" t="s">
        <v>225</v>
      </c>
      <c r="C40" s="78" t="s">
        <v>215</v>
      </c>
      <c r="D40" s="78">
        <v>14</v>
      </c>
      <c r="E40" s="985"/>
    </row>
    <row r="41" spans="1:5" x14ac:dyDescent="0.25">
      <c r="A41" s="986" t="s">
        <v>226</v>
      </c>
      <c r="B41" s="68" t="s">
        <v>110</v>
      </c>
      <c r="C41" s="989" t="s">
        <v>215</v>
      </c>
      <c r="D41" s="68">
        <v>1</v>
      </c>
      <c r="E41" s="74"/>
    </row>
    <row r="42" spans="1:5" x14ac:dyDescent="0.25">
      <c r="A42" s="987"/>
      <c r="B42" s="68" t="s">
        <v>227</v>
      </c>
      <c r="C42" s="990"/>
      <c r="D42" s="68"/>
      <c r="E42" s="74"/>
    </row>
    <row r="43" spans="1:5" ht="15.75" thickBot="1" x14ac:dyDescent="0.3">
      <c r="A43" s="988"/>
      <c r="B43" s="80" t="s">
        <v>228</v>
      </c>
      <c r="C43" s="991"/>
      <c r="D43" s="80">
        <v>1</v>
      </c>
      <c r="E43" s="83" t="s">
        <v>229</v>
      </c>
    </row>
    <row r="44" spans="1:5" ht="30" x14ac:dyDescent="0.25">
      <c r="A44" s="992" t="s">
        <v>230</v>
      </c>
      <c r="B44" s="71" t="s">
        <v>112</v>
      </c>
      <c r="C44" s="68" t="s">
        <v>231</v>
      </c>
      <c r="D44" s="68">
        <v>5</v>
      </c>
      <c r="E44" s="74"/>
    </row>
    <row r="45" spans="1:5" x14ac:dyDescent="0.25">
      <c r="A45" s="993"/>
      <c r="C45" s="71" t="s">
        <v>232</v>
      </c>
      <c r="D45" s="71">
        <v>10</v>
      </c>
      <c r="E45" s="74"/>
    </row>
    <row r="46" spans="1:5" x14ac:dyDescent="0.25">
      <c r="A46" s="993"/>
      <c r="C46" s="71" t="s">
        <v>199</v>
      </c>
      <c r="D46" s="71">
        <v>12</v>
      </c>
      <c r="E46" s="74"/>
    </row>
    <row r="47" spans="1:5" x14ac:dyDescent="0.25">
      <c r="A47" s="993"/>
      <c r="B47" s="68" t="s">
        <v>204</v>
      </c>
      <c r="C47" s="68" t="s">
        <v>205</v>
      </c>
      <c r="D47" s="68">
        <v>2</v>
      </c>
      <c r="E47" s="69" t="s">
        <v>206</v>
      </c>
    </row>
    <row r="48" spans="1:5" x14ac:dyDescent="0.25">
      <c r="A48" s="993"/>
      <c r="B48" s="68" t="s">
        <v>207</v>
      </c>
      <c r="C48" s="68"/>
      <c r="D48" s="68"/>
      <c r="E48" s="74"/>
    </row>
    <row r="49" spans="1:5" x14ac:dyDescent="0.25">
      <c r="A49" s="993"/>
      <c r="B49" s="68" t="s">
        <v>208</v>
      </c>
      <c r="C49" s="68" t="s">
        <v>205</v>
      </c>
      <c r="D49" s="68">
        <v>2</v>
      </c>
      <c r="E49" s="69" t="s">
        <v>206</v>
      </c>
    </row>
    <row r="50" spans="1:5" ht="15.75" thickBot="1" x14ac:dyDescent="0.3">
      <c r="A50" s="994"/>
      <c r="B50" s="852" t="s">
        <v>209</v>
      </c>
      <c r="C50" s="79"/>
      <c r="D50" s="80"/>
      <c r="E50" s="84"/>
    </row>
    <row r="51" spans="1:5" x14ac:dyDescent="0.25">
      <c r="A51" s="980" t="s">
        <v>230</v>
      </c>
      <c r="B51" s="71" t="s">
        <v>233</v>
      </c>
      <c r="C51" s="983" t="s">
        <v>234</v>
      </c>
      <c r="D51" s="983">
        <v>15</v>
      </c>
      <c r="E51" s="983"/>
    </row>
    <row r="52" spans="1:5" ht="15.75" thickBot="1" x14ac:dyDescent="0.3">
      <c r="A52" s="982"/>
      <c r="B52" s="78" t="s">
        <v>235</v>
      </c>
      <c r="C52" s="985"/>
      <c r="D52" s="985"/>
      <c r="E52" s="985"/>
    </row>
    <row r="53" spans="1:5" ht="15.75" thickBot="1" x14ac:dyDescent="0.3">
      <c r="A53" s="89" t="s">
        <v>236</v>
      </c>
      <c r="B53" s="78" t="s">
        <v>122</v>
      </c>
      <c r="C53" s="78" t="s">
        <v>237</v>
      </c>
      <c r="D53" s="78">
        <v>1</v>
      </c>
      <c r="E53" s="82"/>
    </row>
    <row r="54" spans="1:5" x14ac:dyDescent="0.25">
      <c r="A54" s="980" t="s">
        <v>238</v>
      </c>
      <c r="B54" s="71" t="s">
        <v>125</v>
      </c>
      <c r="C54" s="983"/>
      <c r="D54" s="71"/>
      <c r="E54" s="983"/>
    </row>
    <row r="55" spans="1:5" x14ac:dyDescent="0.25">
      <c r="A55" s="981"/>
      <c r="B55" s="71" t="s">
        <v>239</v>
      </c>
      <c r="C55" s="984"/>
      <c r="D55" s="71">
        <v>1</v>
      </c>
      <c r="E55" s="984"/>
    </row>
    <row r="56" spans="1:5" x14ac:dyDescent="0.25">
      <c r="A56" s="981"/>
      <c r="B56" s="71" t="s">
        <v>240</v>
      </c>
      <c r="C56" s="984"/>
      <c r="D56" s="71">
        <v>1</v>
      </c>
      <c r="E56" s="984"/>
    </row>
    <row r="57" spans="1:5" x14ac:dyDescent="0.25">
      <c r="A57" s="981"/>
      <c r="B57" s="71" t="s">
        <v>241</v>
      </c>
      <c r="C57" s="984"/>
      <c r="D57" s="71">
        <v>3</v>
      </c>
      <c r="E57" s="984"/>
    </row>
    <row r="58" spans="1:5" ht="15.75" thickBot="1" x14ac:dyDescent="0.3">
      <c r="A58" s="982"/>
      <c r="B58" s="78" t="s">
        <v>242</v>
      </c>
      <c r="C58" s="985"/>
      <c r="D58" s="78">
        <v>2</v>
      </c>
      <c r="E58" s="985"/>
    </row>
    <row r="59" spans="1:5" ht="15.75" thickBot="1" x14ac:dyDescent="0.3">
      <c r="A59" s="89" t="s">
        <v>243</v>
      </c>
      <c r="B59" s="78" t="s">
        <v>130</v>
      </c>
      <c r="C59" s="78" t="s">
        <v>244</v>
      </c>
      <c r="D59" s="78">
        <v>15</v>
      </c>
      <c r="E59" s="82"/>
    </row>
    <row r="60" spans="1:5" ht="30" x14ac:dyDescent="0.25">
      <c r="A60" s="980" t="s">
        <v>245</v>
      </c>
      <c r="B60" s="71" t="s">
        <v>246</v>
      </c>
      <c r="C60" s="71"/>
      <c r="D60" s="71"/>
      <c r="E60" s="983"/>
    </row>
    <row r="61" spans="1:5" x14ac:dyDescent="0.25">
      <c r="A61" s="981"/>
      <c r="B61" s="72"/>
      <c r="C61" s="71" t="s">
        <v>247</v>
      </c>
      <c r="D61" s="71">
        <v>1</v>
      </c>
      <c r="E61" s="984"/>
    </row>
    <row r="62" spans="1:5" x14ac:dyDescent="0.25">
      <c r="A62" s="981"/>
      <c r="B62" s="71" t="s">
        <v>248</v>
      </c>
      <c r="C62" s="72"/>
      <c r="D62" s="72"/>
      <c r="E62" s="984"/>
    </row>
    <row r="63" spans="1:5" ht="15.75" thickBot="1" x14ac:dyDescent="0.3">
      <c r="A63" s="982"/>
      <c r="B63" s="78"/>
      <c r="C63" s="79"/>
      <c r="D63" s="79"/>
      <c r="E63" s="985"/>
    </row>
    <row r="64" spans="1:5" ht="30" x14ac:dyDescent="0.25">
      <c r="A64" s="980" t="s">
        <v>249</v>
      </c>
      <c r="B64" s="71" t="s">
        <v>250</v>
      </c>
      <c r="C64" s="71"/>
      <c r="D64" s="71"/>
      <c r="E64" s="983"/>
    </row>
    <row r="65" spans="1:5" x14ac:dyDescent="0.25">
      <c r="A65" s="981"/>
      <c r="B65" s="72"/>
      <c r="C65" s="71"/>
      <c r="D65" s="71"/>
      <c r="E65" s="984"/>
    </row>
    <row r="66" spans="1:5" x14ac:dyDescent="0.25">
      <c r="A66" s="981"/>
      <c r="B66" s="71" t="s">
        <v>248</v>
      </c>
      <c r="C66" s="71"/>
      <c r="D66" s="71"/>
      <c r="E66" s="984"/>
    </row>
    <row r="67" spans="1:5" x14ac:dyDescent="0.25">
      <c r="A67" s="981"/>
      <c r="B67" s="72"/>
      <c r="C67" s="71" t="s">
        <v>247</v>
      </c>
      <c r="D67" s="71">
        <v>1</v>
      </c>
      <c r="E67" s="984"/>
    </row>
    <row r="68" spans="1:5" ht="15.75" thickBot="1" x14ac:dyDescent="0.3">
      <c r="A68" s="982"/>
      <c r="B68" s="78"/>
      <c r="C68" s="79"/>
      <c r="D68" s="79"/>
      <c r="E68" s="985"/>
    </row>
  </sheetData>
  <mergeCells count="41">
    <mergeCell ref="A21:A24"/>
    <mergeCell ref="B1:B2"/>
    <mergeCell ref="C1:C2"/>
    <mergeCell ref="E1:E2"/>
    <mergeCell ref="A4:A6"/>
    <mergeCell ref="A7:A13"/>
    <mergeCell ref="A15:A16"/>
    <mergeCell ref="B15:B16"/>
    <mergeCell ref="E15:E16"/>
    <mergeCell ref="A17:A20"/>
    <mergeCell ref="B17:B20"/>
    <mergeCell ref="C17:C20"/>
    <mergeCell ref="D17:D20"/>
    <mergeCell ref="E17:E20"/>
    <mergeCell ref="A39:A40"/>
    <mergeCell ref="E39:E40"/>
    <mergeCell ref="A27:A32"/>
    <mergeCell ref="E27:E32"/>
    <mergeCell ref="A33:A36"/>
    <mergeCell ref="C33:C36"/>
    <mergeCell ref="D33:D36"/>
    <mergeCell ref="E33:E36"/>
    <mergeCell ref="A37:A38"/>
    <mergeCell ref="B37:B38"/>
    <mergeCell ref="C37:C38"/>
    <mergeCell ref="D37:D38"/>
    <mergeCell ref="E37:E38"/>
    <mergeCell ref="A41:A43"/>
    <mergeCell ref="C41:C43"/>
    <mergeCell ref="A44:A50"/>
    <mergeCell ref="A51:A52"/>
    <mergeCell ref="C51:C52"/>
    <mergeCell ref="A64:A68"/>
    <mergeCell ref="E64:E68"/>
    <mergeCell ref="E51:E52"/>
    <mergeCell ref="A54:A58"/>
    <mergeCell ref="C54:C58"/>
    <mergeCell ref="E54:E58"/>
    <mergeCell ref="A60:A63"/>
    <mergeCell ref="E60:E63"/>
    <mergeCell ref="D51:D52"/>
  </mergeCells>
  <pageMargins left="0.7" right="0.7" top="0.75" bottom="0.75" header="0.3" footer="0.3"/>
  <pageSetup paperSize="9"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8"/>
  <sheetViews>
    <sheetView view="pageBreakPreview" zoomScaleNormal="100" zoomScaleSheetLayoutView="100" workbookViewId="0">
      <selection activeCell="A20" sqref="A20:G20"/>
    </sheetView>
  </sheetViews>
  <sheetFormatPr defaultRowHeight="15.75" x14ac:dyDescent="0.25"/>
  <cols>
    <col min="1" max="1" width="9.140625" style="90"/>
    <col min="2" max="2" width="48.7109375" style="90" customWidth="1"/>
    <col min="3" max="3" width="22.42578125" style="90" customWidth="1"/>
    <col min="4" max="4" width="19.42578125" style="90" customWidth="1"/>
    <col min="5" max="5" width="21.42578125" style="90" customWidth="1"/>
    <col min="6" max="6" width="18.42578125" style="90" customWidth="1"/>
    <col min="7" max="7" width="17" style="90" customWidth="1"/>
    <col min="8" max="16384" width="9.140625" style="90"/>
  </cols>
  <sheetData>
    <row r="1" spans="1:7" x14ac:dyDescent="0.25">
      <c r="A1" s="1020" t="s">
        <v>251</v>
      </c>
      <c r="B1" s="1020"/>
      <c r="C1" s="1020"/>
      <c r="D1" s="1020"/>
      <c r="E1" s="1020"/>
      <c r="F1" s="1020"/>
      <c r="G1" s="1020"/>
    </row>
    <row r="2" spans="1:7" x14ac:dyDescent="0.25">
      <c r="A2" s="1020" t="s">
        <v>252</v>
      </c>
      <c r="B2" s="1020"/>
      <c r="C2" s="1020"/>
      <c r="D2" s="1020"/>
      <c r="E2" s="1020"/>
      <c r="F2" s="1020"/>
      <c r="G2" s="1020"/>
    </row>
    <row r="3" spans="1:7" x14ac:dyDescent="0.25">
      <c r="A3" s="91"/>
      <c r="B3" s="91"/>
      <c r="C3" s="91"/>
      <c r="D3" s="91"/>
      <c r="E3" s="91"/>
      <c r="F3" s="91"/>
      <c r="G3" s="91"/>
    </row>
    <row r="4" spans="1:7" ht="54" customHeight="1" x14ac:dyDescent="0.25">
      <c r="A4" s="1021" t="s">
        <v>253</v>
      </c>
      <c r="B4" s="1022"/>
      <c r="C4" s="1023" t="s">
        <v>798</v>
      </c>
      <c r="D4" s="1007"/>
      <c r="E4" s="1008"/>
      <c r="F4" s="1008"/>
      <c r="G4" s="1008"/>
    </row>
    <row r="5" spans="1:7" ht="32.25" customHeight="1" x14ac:dyDescent="0.25">
      <c r="A5" s="1006" t="s">
        <v>254</v>
      </c>
      <c r="B5" s="1006"/>
      <c r="C5" s="1007"/>
      <c r="D5" s="1007"/>
      <c r="E5" s="1008"/>
      <c r="F5" s="1008"/>
      <c r="G5" s="1008"/>
    </row>
    <row r="6" spans="1:7" x14ac:dyDescent="0.25">
      <c r="A6" s="1006" t="s">
        <v>255</v>
      </c>
      <c r="B6" s="1006"/>
      <c r="C6" s="1007" t="s">
        <v>256</v>
      </c>
      <c r="D6" s="1007"/>
      <c r="E6" s="1008"/>
      <c r="F6" s="1008"/>
      <c r="G6" s="1008"/>
    </row>
    <row r="7" spans="1:7" x14ac:dyDescent="0.25">
      <c r="A7" s="92"/>
      <c r="B7" s="93"/>
      <c r="C7" s="92"/>
      <c r="D7" s="92"/>
      <c r="E7" s="92"/>
      <c r="F7" s="92"/>
      <c r="G7" s="94" t="s">
        <v>257</v>
      </c>
    </row>
    <row r="8" spans="1:7" x14ac:dyDescent="0.25">
      <c r="A8" s="1009" t="s">
        <v>258</v>
      </c>
      <c r="B8" s="1009" t="s">
        <v>259</v>
      </c>
      <c r="C8" s="1009" t="s">
        <v>260</v>
      </c>
      <c r="D8" s="1009" t="s">
        <v>261</v>
      </c>
      <c r="E8" s="1012" t="s">
        <v>262</v>
      </c>
      <c r="F8" s="1012"/>
      <c r="G8" s="1012"/>
    </row>
    <row r="9" spans="1:7" ht="31.5" x14ac:dyDescent="0.25">
      <c r="A9" s="1010"/>
      <c r="B9" s="1010"/>
      <c r="C9" s="1010"/>
      <c r="D9" s="1011"/>
      <c r="E9" s="95" t="s">
        <v>263</v>
      </c>
      <c r="F9" s="95" t="s">
        <v>264</v>
      </c>
      <c r="G9" s="95" t="s">
        <v>265</v>
      </c>
    </row>
    <row r="10" spans="1:7" x14ac:dyDescent="0.25">
      <c r="A10" s="96">
        <v>1</v>
      </c>
      <c r="B10" s="96">
        <v>2</v>
      </c>
      <c r="C10" s="96"/>
      <c r="D10" s="96"/>
      <c r="E10" s="96">
        <v>4</v>
      </c>
      <c r="F10" s="96">
        <v>5</v>
      </c>
      <c r="G10" s="96">
        <v>6</v>
      </c>
    </row>
    <row r="11" spans="1:7" x14ac:dyDescent="0.25">
      <c r="A11" s="1013" t="s">
        <v>266</v>
      </c>
      <c r="B11" s="1014"/>
      <c r="C11" s="1014"/>
      <c r="D11" s="1014"/>
      <c r="E11" s="1014"/>
      <c r="F11" s="1014"/>
      <c r="G11" s="1015"/>
    </row>
    <row r="12" spans="1:7" x14ac:dyDescent="0.25">
      <c r="A12" s="97" t="s">
        <v>179</v>
      </c>
      <c r="B12" s="98" t="s">
        <v>267</v>
      </c>
      <c r="C12" s="99" t="s">
        <v>268</v>
      </c>
      <c r="D12" s="97" t="s">
        <v>269</v>
      </c>
      <c r="E12" s="100">
        <f>геодез.!N74</f>
        <v>724881.40104959998</v>
      </c>
      <c r="F12" s="101"/>
      <c r="G12" s="101">
        <f t="shared" ref="G12:G18" si="0">E12</f>
        <v>724881.40104959998</v>
      </c>
    </row>
    <row r="13" spans="1:7" x14ac:dyDescent="0.25">
      <c r="A13" s="97" t="s">
        <v>187</v>
      </c>
      <c r="B13" s="98" t="s">
        <v>270</v>
      </c>
      <c r="C13" s="99" t="s">
        <v>268</v>
      </c>
      <c r="D13" s="97" t="s">
        <v>271</v>
      </c>
      <c r="E13" s="100">
        <f>Геология!L60</f>
        <v>2243883.5535661662</v>
      </c>
      <c r="F13" s="101"/>
      <c r="G13" s="101">
        <f t="shared" si="0"/>
        <v>2243883.5535661662</v>
      </c>
    </row>
    <row r="14" spans="1:7" x14ac:dyDescent="0.25">
      <c r="A14" s="97" t="s">
        <v>272</v>
      </c>
      <c r="B14" s="98" t="s">
        <v>273</v>
      </c>
      <c r="C14" s="99" t="s">
        <v>268</v>
      </c>
      <c r="D14" s="97" t="s">
        <v>274</v>
      </c>
      <c r="E14" s="100">
        <f>'Гидромет '!J46</f>
        <v>816686.84975717205</v>
      </c>
      <c r="F14" s="101"/>
      <c r="G14" s="101">
        <f t="shared" si="0"/>
        <v>816686.84975717205</v>
      </c>
    </row>
    <row r="15" spans="1:7" x14ac:dyDescent="0.25">
      <c r="A15" s="97" t="s">
        <v>275</v>
      </c>
      <c r="B15" s="98" t="s">
        <v>276</v>
      </c>
      <c r="C15" s="99" t="s">
        <v>268</v>
      </c>
      <c r="D15" s="97" t="s">
        <v>277</v>
      </c>
      <c r="E15" s="100">
        <f>'Сели Лавины'!J67</f>
        <v>1407848.4039404881</v>
      </c>
      <c r="F15" s="101"/>
      <c r="G15" s="101">
        <f t="shared" si="0"/>
        <v>1407848.4039404881</v>
      </c>
    </row>
    <row r="16" spans="1:7" x14ac:dyDescent="0.25">
      <c r="A16" s="97" t="s">
        <v>278</v>
      </c>
      <c r="B16" s="98" t="s">
        <v>279</v>
      </c>
      <c r="C16" s="99" t="s">
        <v>268</v>
      </c>
      <c r="D16" s="97" t="s">
        <v>280</v>
      </c>
      <c r="E16" s="100">
        <f>'Экология '!G75</f>
        <v>679629.56888776761</v>
      </c>
      <c r="F16" s="101"/>
      <c r="G16" s="101">
        <f t="shared" si="0"/>
        <v>679629.56888776761</v>
      </c>
    </row>
    <row r="17" spans="1:9" hidden="1" x14ac:dyDescent="0.25">
      <c r="A17" s="97" t="s">
        <v>281</v>
      </c>
      <c r="B17" s="98" t="s">
        <v>282</v>
      </c>
      <c r="C17" s="99" t="s">
        <v>268</v>
      </c>
      <c r="D17" s="97" t="s">
        <v>283</v>
      </c>
      <c r="E17" s="102"/>
      <c r="F17" s="103"/>
      <c r="G17" s="103">
        <f t="shared" si="0"/>
        <v>0</v>
      </c>
      <c r="H17" s="104" t="s">
        <v>284</v>
      </c>
      <c r="I17" s="104"/>
    </row>
    <row r="18" spans="1:9" ht="31.5" hidden="1" x14ac:dyDescent="0.25">
      <c r="A18" s="97" t="s">
        <v>285</v>
      </c>
      <c r="B18" s="105" t="s">
        <v>286</v>
      </c>
      <c r="C18" s="99" t="s">
        <v>268</v>
      </c>
      <c r="D18" s="97" t="s">
        <v>287</v>
      </c>
      <c r="E18" s="102"/>
      <c r="F18" s="103"/>
      <c r="G18" s="103">
        <f t="shared" si="0"/>
        <v>0</v>
      </c>
      <c r="H18" s="104" t="s">
        <v>284</v>
      </c>
      <c r="I18" s="104"/>
    </row>
    <row r="19" spans="1:9" x14ac:dyDescent="0.25">
      <c r="A19" s="1003" t="s">
        <v>288</v>
      </c>
      <c r="B19" s="1004"/>
      <c r="C19" s="1004"/>
      <c r="D19" s="1004"/>
      <c r="E19" s="1004"/>
      <c r="F19" s="1005"/>
      <c r="G19" s="106">
        <f>SUM(G12:G18)</f>
        <v>5872929.7772011934</v>
      </c>
    </row>
    <row r="20" spans="1:9" x14ac:dyDescent="0.25">
      <c r="A20" s="1016" t="s">
        <v>289</v>
      </c>
      <c r="B20" s="1017"/>
      <c r="C20" s="1017"/>
      <c r="D20" s="1017"/>
      <c r="E20" s="1017"/>
      <c r="F20" s="1017"/>
      <c r="G20" s="1017"/>
    </row>
    <row r="21" spans="1:9" x14ac:dyDescent="0.25">
      <c r="A21" s="107" t="s">
        <v>198</v>
      </c>
      <c r="B21" s="108" t="s">
        <v>290</v>
      </c>
      <c r="C21" s="109"/>
      <c r="D21" s="107" t="s">
        <v>291</v>
      </c>
      <c r="E21" s="109"/>
      <c r="F21" s="110">
        <f>ПД!F603</f>
        <v>6613978.4676605118</v>
      </c>
      <c r="G21" s="110">
        <f>F21</f>
        <v>6613978.4676605118</v>
      </c>
    </row>
    <row r="22" spans="1:9" x14ac:dyDescent="0.25">
      <c r="A22" s="1003" t="s">
        <v>292</v>
      </c>
      <c r="B22" s="1004"/>
      <c r="C22" s="1004"/>
      <c r="D22" s="1004"/>
      <c r="E22" s="1004"/>
      <c r="F22" s="1005"/>
      <c r="G22" s="106">
        <f>SUM(G21:G21)</f>
        <v>6613978.4676605118</v>
      </c>
    </row>
    <row r="23" spans="1:9" x14ac:dyDescent="0.25">
      <c r="A23" s="1018" t="s">
        <v>293</v>
      </c>
      <c r="B23" s="1019"/>
      <c r="C23" s="1019"/>
      <c r="D23" s="1019"/>
      <c r="E23" s="1019"/>
      <c r="F23" s="1019"/>
      <c r="G23" s="1019"/>
    </row>
    <row r="24" spans="1:9" ht="27" customHeight="1" x14ac:dyDescent="0.25">
      <c r="A24" s="97" t="s">
        <v>294</v>
      </c>
      <c r="B24" s="111" t="s">
        <v>295</v>
      </c>
      <c r="C24" s="97" t="s">
        <v>268</v>
      </c>
      <c r="D24" s="97" t="s">
        <v>296</v>
      </c>
      <c r="E24" s="112"/>
      <c r="F24" s="113"/>
      <c r="G24" s="113">
        <f>F24</f>
        <v>0</v>
      </c>
    </row>
    <row r="25" spans="1:9" ht="15.75" customHeight="1" x14ac:dyDescent="0.25">
      <c r="A25" s="1003" t="s">
        <v>297</v>
      </c>
      <c r="B25" s="1004"/>
      <c r="C25" s="1004"/>
      <c r="D25" s="1004"/>
      <c r="E25" s="1004"/>
      <c r="F25" s="1005"/>
      <c r="G25" s="113">
        <f>G24</f>
        <v>0</v>
      </c>
    </row>
    <row r="26" spans="1:9" x14ac:dyDescent="0.25">
      <c r="A26" s="114"/>
      <c r="B26" s="114"/>
      <c r="C26" s="114"/>
      <c r="D26" s="114"/>
      <c r="E26" s="114"/>
      <c r="F26" s="114" t="s">
        <v>298</v>
      </c>
      <c r="G26" s="115">
        <f>G19+G22+G25</f>
        <v>12486908.244861705</v>
      </c>
    </row>
    <row r="27" spans="1:9" x14ac:dyDescent="0.25">
      <c r="A27" s="114"/>
      <c r="B27" s="114"/>
      <c r="C27" s="114"/>
      <c r="D27" s="114"/>
      <c r="E27" s="114"/>
      <c r="F27" s="114"/>
      <c r="G27" s="116"/>
    </row>
    <row r="28" spans="1:9" x14ac:dyDescent="0.25">
      <c r="A28" s="114"/>
      <c r="B28" s="114"/>
      <c r="C28" s="114"/>
      <c r="D28" s="114"/>
      <c r="E28" s="114"/>
      <c r="F28" s="114"/>
      <c r="G28" s="116"/>
    </row>
  </sheetData>
  <mergeCells count="19">
    <mergeCell ref="A1:G1"/>
    <mergeCell ref="A2:G2"/>
    <mergeCell ref="A4:B4"/>
    <mergeCell ref="C4:G4"/>
    <mergeCell ref="A5:B5"/>
    <mergeCell ref="C5:G5"/>
    <mergeCell ref="A25:F25"/>
    <mergeCell ref="A6:B6"/>
    <mergeCell ref="C6:G6"/>
    <mergeCell ref="A8:A9"/>
    <mergeCell ref="B8:B9"/>
    <mergeCell ref="C8:C9"/>
    <mergeCell ref="D8:D9"/>
    <mergeCell ref="E8:G8"/>
    <mergeCell ref="A11:G11"/>
    <mergeCell ref="A19:F19"/>
    <mergeCell ref="A20:G20"/>
    <mergeCell ref="A22:F22"/>
    <mergeCell ref="A23:G23"/>
  </mergeCells>
  <pageMargins left="0.7" right="0.7" top="0.75" bottom="0.75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M229"/>
  <sheetViews>
    <sheetView view="pageBreakPreview" topLeftCell="A51" zoomScaleNormal="100" zoomScaleSheetLayoutView="100" workbookViewId="0">
      <selection activeCell="P84" sqref="P84"/>
    </sheetView>
  </sheetViews>
  <sheetFormatPr defaultColWidth="11" defaultRowHeight="12.75" x14ac:dyDescent="0.2"/>
  <cols>
    <col min="1" max="1" width="7" style="117" customWidth="1"/>
    <col min="2" max="2" width="50.140625" style="118" customWidth="1"/>
    <col min="3" max="3" width="20.140625" style="118" bestFit="1" customWidth="1"/>
    <col min="4" max="4" width="6.42578125" style="117" customWidth="1"/>
    <col min="5" max="5" width="8.42578125" style="119" customWidth="1"/>
    <col min="6" max="6" width="2.42578125" style="119" customWidth="1"/>
    <col min="7" max="7" width="6.7109375" style="120" bestFit="1" customWidth="1"/>
    <col min="8" max="8" width="1.7109375" style="119" bestFit="1" customWidth="1"/>
    <col min="9" max="9" width="6.42578125" style="120" bestFit="1" customWidth="1"/>
    <col min="10" max="10" width="5.28515625" style="131" bestFit="1" customWidth="1"/>
    <col min="11" max="12" width="4" style="119" bestFit="1" customWidth="1"/>
    <col min="13" max="13" width="4" style="117" bestFit="1" customWidth="1"/>
    <col min="14" max="14" width="16.7109375" style="117" bestFit="1" customWidth="1"/>
    <col min="15" max="16384" width="11" style="117"/>
  </cols>
  <sheetData>
    <row r="1" spans="1:14" ht="13.5" x14ac:dyDescent="0.2">
      <c r="B1" s="118" t="s">
        <v>299</v>
      </c>
      <c r="J1" s="121"/>
    </row>
    <row r="2" spans="1:14" x14ac:dyDescent="0.2">
      <c r="A2" s="1145" t="s">
        <v>300</v>
      </c>
      <c r="B2" s="1145"/>
      <c r="C2" s="1145"/>
      <c r="D2" s="1145"/>
      <c r="E2" s="1145"/>
      <c r="F2" s="1145"/>
      <c r="G2" s="1145"/>
      <c r="H2" s="1145"/>
      <c r="I2" s="1145"/>
      <c r="J2" s="1145"/>
    </row>
    <row r="4" spans="1:14" x14ac:dyDescent="0.2">
      <c r="A4" s="1146" t="s">
        <v>301</v>
      </c>
      <c r="B4" s="1146"/>
      <c r="C4" s="1146"/>
      <c r="D4" s="1146"/>
      <c r="E4" s="1146"/>
      <c r="F4" s="1146"/>
      <c r="G4" s="1146"/>
      <c r="H4" s="1146"/>
      <c r="I4" s="1146"/>
      <c r="J4" s="1146"/>
    </row>
    <row r="6" spans="1:14" ht="49.5" customHeight="1" x14ac:dyDescent="0.2">
      <c r="A6" s="122"/>
      <c r="B6" s="123" t="s">
        <v>302</v>
      </c>
      <c r="C6" s="1147" t="s">
        <v>303</v>
      </c>
      <c r="D6" s="1148"/>
      <c r="E6" s="1148"/>
      <c r="F6" s="1148"/>
      <c r="G6" s="1148"/>
      <c r="H6" s="1148"/>
      <c r="I6" s="1148"/>
      <c r="J6" s="1148"/>
      <c r="K6" s="1148"/>
      <c r="L6" s="1148"/>
      <c r="M6" s="1148"/>
      <c r="N6" s="124"/>
    </row>
    <row r="7" spans="1:14" x14ac:dyDescent="0.2">
      <c r="A7" s="125"/>
      <c r="B7" s="126" t="s">
        <v>304</v>
      </c>
      <c r="C7" s="127" t="s">
        <v>305</v>
      </c>
      <c r="F7" s="128"/>
      <c r="G7" s="128"/>
      <c r="H7" s="128"/>
      <c r="I7" s="128"/>
      <c r="J7" s="128"/>
    </row>
    <row r="8" spans="1:14" ht="13.5" x14ac:dyDescent="0.25">
      <c r="F8" s="129"/>
      <c r="G8" s="130"/>
    </row>
    <row r="9" spans="1:14" ht="13.5" x14ac:dyDescent="0.25">
      <c r="B9" s="132" t="s">
        <v>306</v>
      </c>
      <c r="C9" s="132"/>
      <c r="D9" s="133"/>
      <c r="G9" s="134"/>
      <c r="H9" s="135"/>
      <c r="I9" s="134"/>
    </row>
    <row r="10" spans="1:14" ht="13.5" x14ac:dyDescent="0.25">
      <c r="B10" s="132" t="s">
        <v>307</v>
      </c>
      <c r="C10" s="132"/>
      <c r="D10" s="133"/>
      <c r="F10" s="135"/>
      <c r="G10" s="134"/>
      <c r="H10" s="135"/>
      <c r="I10" s="134"/>
    </row>
    <row r="11" spans="1:14" ht="13.5" x14ac:dyDescent="0.25">
      <c r="B11" s="132"/>
      <c r="C11" s="132"/>
      <c r="D11" s="133"/>
      <c r="F11" s="135"/>
      <c r="G11" s="134"/>
      <c r="H11" s="135"/>
      <c r="I11" s="134"/>
    </row>
    <row r="12" spans="1:14" ht="14.25" thickBot="1" x14ac:dyDescent="0.3">
      <c r="B12" s="136" t="s">
        <v>308</v>
      </c>
      <c r="C12" s="132"/>
      <c r="D12" s="133"/>
      <c r="F12" s="129"/>
      <c r="G12" s="134"/>
      <c r="H12" s="135"/>
      <c r="I12" s="134"/>
    </row>
    <row r="13" spans="1:14" ht="13.5" thickBot="1" x14ac:dyDescent="0.25">
      <c r="A13" s="1149" t="s">
        <v>309</v>
      </c>
      <c r="B13" s="1150"/>
      <c r="C13" s="1149" t="s">
        <v>310</v>
      </c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0"/>
    </row>
    <row r="14" spans="1:14" x14ac:dyDescent="0.2">
      <c r="A14" s="137" t="s">
        <v>170</v>
      </c>
      <c r="B14" s="138"/>
      <c r="C14" s="1152" t="s">
        <v>311</v>
      </c>
      <c r="D14" s="1153"/>
      <c r="E14" s="1158" t="s">
        <v>312</v>
      </c>
      <c r="F14" s="1159"/>
      <c r="G14" s="1159"/>
      <c r="H14" s="1159"/>
      <c r="I14" s="1159"/>
      <c r="J14" s="1159"/>
      <c r="K14" s="1159"/>
      <c r="L14" s="1159"/>
      <c r="M14" s="1159"/>
      <c r="N14" s="1164" t="s">
        <v>313</v>
      </c>
    </row>
    <row r="15" spans="1:14" x14ac:dyDescent="0.2">
      <c r="A15" s="139" t="s">
        <v>175</v>
      </c>
      <c r="B15" s="140"/>
      <c r="C15" s="1154"/>
      <c r="D15" s="1155"/>
      <c r="E15" s="1160"/>
      <c r="F15" s="1161"/>
      <c r="G15" s="1161"/>
      <c r="H15" s="1161"/>
      <c r="I15" s="1161"/>
      <c r="J15" s="1161"/>
      <c r="K15" s="1161"/>
      <c r="L15" s="1161"/>
      <c r="M15" s="1161"/>
      <c r="N15" s="1165"/>
    </row>
    <row r="16" spans="1:14" x14ac:dyDescent="0.2">
      <c r="A16" s="141"/>
      <c r="B16" s="140" t="s">
        <v>314</v>
      </c>
      <c r="C16" s="1154"/>
      <c r="D16" s="1155"/>
      <c r="E16" s="1160"/>
      <c r="F16" s="1161"/>
      <c r="G16" s="1161"/>
      <c r="H16" s="1161"/>
      <c r="I16" s="1161"/>
      <c r="J16" s="1161"/>
      <c r="K16" s="1161"/>
      <c r="L16" s="1161"/>
      <c r="M16" s="1161"/>
      <c r="N16" s="1165"/>
    </row>
    <row r="17" spans="1:15" ht="13.5" thickBot="1" x14ac:dyDescent="0.25">
      <c r="A17" s="142"/>
      <c r="B17" s="143"/>
      <c r="C17" s="1156"/>
      <c r="D17" s="1157"/>
      <c r="E17" s="1162"/>
      <c r="F17" s="1163"/>
      <c r="G17" s="1163"/>
      <c r="H17" s="1163"/>
      <c r="I17" s="1163"/>
      <c r="J17" s="1163"/>
      <c r="K17" s="1163"/>
      <c r="L17" s="1163"/>
      <c r="M17" s="1163"/>
      <c r="N17" s="1166"/>
    </row>
    <row r="18" spans="1:15" ht="16.5" customHeight="1" thickBot="1" x14ac:dyDescent="0.25">
      <c r="A18" s="144">
        <v>1</v>
      </c>
      <c r="B18" s="145">
        <v>2</v>
      </c>
      <c r="C18" s="1129">
        <v>3</v>
      </c>
      <c r="D18" s="1132"/>
      <c r="E18" s="1129">
        <v>4</v>
      </c>
      <c r="F18" s="1131"/>
      <c r="G18" s="1131"/>
      <c r="H18" s="1131"/>
      <c r="I18" s="1131"/>
      <c r="J18" s="1131"/>
      <c r="K18" s="1131"/>
      <c r="L18" s="1131"/>
      <c r="M18" s="1131"/>
      <c r="N18" s="146">
        <v>5</v>
      </c>
    </row>
    <row r="19" spans="1:15" ht="13.5" thickBot="1" x14ac:dyDescent="0.25">
      <c r="A19" s="1129" t="s">
        <v>315</v>
      </c>
      <c r="B19" s="1130"/>
      <c r="C19" s="1131"/>
      <c r="D19" s="1131"/>
      <c r="E19" s="1130"/>
      <c r="F19" s="1130"/>
      <c r="G19" s="1130"/>
      <c r="H19" s="1130"/>
      <c r="I19" s="1130"/>
      <c r="J19" s="1130"/>
      <c r="K19" s="1130"/>
      <c r="L19" s="1130"/>
      <c r="M19" s="1130"/>
      <c r="N19" s="1132"/>
      <c r="O19" s="117" t="s">
        <v>23</v>
      </c>
    </row>
    <row r="20" spans="1:15" x14ac:dyDescent="0.2">
      <c r="A20" s="1123">
        <v>1</v>
      </c>
      <c r="B20" s="147" t="s">
        <v>316</v>
      </c>
      <c r="C20" s="148" t="s">
        <v>317</v>
      </c>
      <c r="D20" s="149">
        <v>1117</v>
      </c>
      <c r="E20" s="1133">
        <f>D20</f>
        <v>1117</v>
      </c>
      <c r="F20" s="1136" t="s">
        <v>318</v>
      </c>
      <c r="G20" s="1136">
        <f>D21</f>
        <v>28</v>
      </c>
      <c r="H20" s="1102" t="s">
        <v>318</v>
      </c>
      <c r="I20" s="1136">
        <f>D22</f>
        <v>0</v>
      </c>
      <c r="J20" s="1102" t="s">
        <v>318</v>
      </c>
      <c r="K20" s="1079">
        <f>D25</f>
        <v>1.2</v>
      </c>
      <c r="L20" s="1114" t="s">
        <v>318</v>
      </c>
      <c r="M20" s="1117">
        <f>D24</f>
        <v>0.5</v>
      </c>
      <c r="N20" s="1120">
        <f>E20*G20*K20</f>
        <v>37531.199999999997</v>
      </c>
    </row>
    <row r="21" spans="1:15" x14ac:dyDescent="0.2">
      <c r="A21" s="1124"/>
      <c r="B21" s="147" t="s">
        <v>319</v>
      </c>
      <c r="C21" s="150" t="s">
        <v>320</v>
      </c>
      <c r="D21" s="151">
        <v>28</v>
      </c>
      <c r="E21" s="1134"/>
      <c r="F21" s="1137"/>
      <c r="G21" s="1137"/>
      <c r="H21" s="1103"/>
      <c r="I21" s="1137"/>
      <c r="J21" s="1103"/>
      <c r="K21" s="1113"/>
      <c r="L21" s="1115"/>
      <c r="M21" s="1118"/>
      <c r="N21" s="1121"/>
    </row>
    <row r="22" spans="1:15" x14ac:dyDescent="0.2">
      <c r="A22" s="1124"/>
      <c r="B22" s="147" t="s">
        <v>321</v>
      </c>
      <c r="C22" s="150"/>
      <c r="D22" s="151"/>
      <c r="E22" s="1134"/>
      <c r="F22" s="1137"/>
      <c r="G22" s="1137"/>
      <c r="H22" s="1103"/>
      <c r="I22" s="1137"/>
      <c r="J22" s="1103"/>
      <c r="K22" s="1113"/>
      <c r="L22" s="1115"/>
      <c r="M22" s="1118"/>
      <c r="N22" s="1121"/>
    </row>
    <row r="23" spans="1:15" x14ac:dyDescent="0.2">
      <c r="A23" s="1124"/>
      <c r="B23" s="147" t="s">
        <v>322</v>
      </c>
      <c r="C23" s="150"/>
      <c r="D23" s="151"/>
      <c r="E23" s="1134"/>
      <c r="F23" s="1137"/>
      <c r="G23" s="1137"/>
      <c r="H23" s="1103"/>
      <c r="I23" s="1137"/>
      <c r="J23" s="1103"/>
      <c r="K23" s="1113"/>
      <c r="L23" s="1115"/>
      <c r="M23" s="1118"/>
      <c r="N23" s="1121"/>
    </row>
    <row r="24" spans="1:15" x14ac:dyDescent="0.2">
      <c r="A24" s="1124"/>
      <c r="B24" s="152" t="s">
        <v>323</v>
      </c>
      <c r="C24" s="153" t="s">
        <v>324</v>
      </c>
      <c r="D24" s="154">
        <v>0.5</v>
      </c>
      <c r="E24" s="1134"/>
      <c r="F24" s="1137"/>
      <c r="G24" s="1137"/>
      <c r="H24" s="1103"/>
      <c r="I24" s="1137"/>
      <c r="J24" s="1103"/>
      <c r="K24" s="1113"/>
      <c r="L24" s="1115"/>
      <c r="M24" s="1118"/>
      <c r="N24" s="1121"/>
    </row>
    <row r="25" spans="1:15" ht="13.5" thickBot="1" x14ac:dyDescent="0.25">
      <c r="A25" s="1125"/>
      <c r="B25" s="155" t="s">
        <v>325</v>
      </c>
      <c r="C25" s="156" t="s">
        <v>326</v>
      </c>
      <c r="D25" s="157">
        <v>1.2</v>
      </c>
      <c r="E25" s="1135"/>
      <c r="F25" s="1138"/>
      <c r="G25" s="1138"/>
      <c r="H25" s="1104"/>
      <c r="I25" s="1138"/>
      <c r="J25" s="1104"/>
      <c r="K25" s="1080"/>
      <c r="L25" s="1116"/>
      <c r="M25" s="1119"/>
      <c r="N25" s="1122"/>
    </row>
    <row r="26" spans="1:15" x14ac:dyDescent="0.2">
      <c r="A26" s="1123">
        <v>2</v>
      </c>
      <c r="B26" s="158" t="s">
        <v>316</v>
      </c>
      <c r="C26" s="148" t="s">
        <v>327</v>
      </c>
      <c r="D26" s="159">
        <v>2432</v>
      </c>
      <c r="E26" s="1114">
        <f>D26</f>
        <v>2432</v>
      </c>
      <c r="F26" s="1114" t="s">
        <v>318</v>
      </c>
      <c r="G26" s="1114">
        <f>D27</f>
        <v>10</v>
      </c>
      <c r="H26" s="1126" t="s">
        <v>318</v>
      </c>
      <c r="I26" s="1114"/>
      <c r="J26" s="1126"/>
      <c r="K26" s="1139">
        <f>D31</f>
        <v>1.2</v>
      </c>
      <c r="L26" s="1114" t="s">
        <v>318</v>
      </c>
      <c r="M26" s="1117">
        <f>D30</f>
        <v>0.5</v>
      </c>
      <c r="N26" s="1142">
        <f>E26*G26*K26*M26</f>
        <v>14592</v>
      </c>
    </row>
    <row r="27" spans="1:15" x14ac:dyDescent="0.2">
      <c r="A27" s="1124"/>
      <c r="B27" s="160" t="s">
        <v>319</v>
      </c>
      <c r="C27" s="161" t="s">
        <v>320</v>
      </c>
      <c r="D27" s="162">
        <v>10</v>
      </c>
      <c r="E27" s="1115"/>
      <c r="F27" s="1115"/>
      <c r="G27" s="1115"/>
      <c r="H27" s="1127"/>
      <c r="I27" s="1115"/>
      <c r="J27" s="1127"/>
      <c r="K27" s="1140"/>
      <c r="L27" s="1115"/>
      <c r="M27" s="1118"/>
      <c r="N27" s="1143"/>
    </row>
    <row r="28" spans="1:15" x14ac:dyDescent="0.2">
      <c r="A28" s="1124"/>
      <c r="B28" s="160" t="s">
        <v>328</v>
      </c>
      <c r="C28" s="161"/>
      <c r="D28" s="162"/>
      <c r="E28" s="1115"/>
      <c r="F28" s="1115"/>
      <c r="G28" s="1115"/>
      <c r="H28" s="1127"/>
      <c r="I28" s="1115"/>
      <c r="J28" s="1127"/>
      <c r="K28" s="1140"/>
      <c r="L28" s="1115"/>
      <c r="M28" s="1118"/>
      <c r="N28" s="1143"/>
    </row>
    <row r="29" spans="1:15" x14ac:dyDescent="0.2">
      <c r="A29" s="1124"/>
      <c r="B29" s="160" t="s">
        <v>322</v>
      </c>
      <c r="C29" s="161"/>
      <c r="D29" s="162"/>
      <c r="E29" s="1115"/>
      <c r="F29" s="1115"/>
      <c r="G29" s="1115"/>
      <c r="H29" s="1127"/>
      <c r="I29" s="1115"/>
      <c r="J29" s="1127"/>
      <c r="K29" s="1140"/>
      <c r="L29" s="1115"/>
      <c r="M29" s="1118"/>
      <c r="N29" s="1143"/>
    </row>
    <row r="30" spans="1:15" x14ac:dyDescent="0.2">
      <c r="A30" s="1124"/>
      <c r="B30" s="160" t="s">
        <v>323</v>
      </c>
      <c r="C30" s="161" t="s">
        <v>324</v>
      </c>
      <c r="D30" s="162">
        <v>0.5</v>
      </c>
      <c r="E30" s="1115"/>
      <c r="F30" s="1115"/>
      <c r="G30" s="1115"/>
      <c r="H30" s="1127"/>
      <c r="I30" s="1115"/>
      <c r="J30" s="1127"/>
      <c r="K30" s="1140"/>
      <c r="L30" s="1115"/>
      <c r="M30" s="1118"/>
      <c r="N30" s="1143"/>
    </row>
    <row r="31" spans="1:15" ht="13.5" thickBot="1" x14ac:dyDescent="0.25">
      <c r="A31" s="1125"/>
      <c r="B31" s="163" t="s">
        <v>325</v>
      </c>
      <c r="C31" s="164" t="s">
        <v>326</v>
      </c>
      <c r="D31" s="165">
        <v>1.2</v>
      </c>
      <c r="E31" s="1116"/>
      <c r="F31" s="1116"/>
      <c r="G31" s="1116"/>
      <c r="H31" s="1128"/>
      <c r="I31" s="1116"/>
      <c r="J31" s="1128"/>
      <c r="K31" s="1141"/>
      <c r="L31" s="1116"/>
      <c r="M31" s="1119"/>
      <c r="N31" s="1144"/>
    </row>
    <row r="32" spans="1:15" ht="13.5" thickBot="1" x14ac:dyDescent="0.25">
      <c r="A32" s="1110" t="s">
        <v>329</v>
      </c>
      <c r="B32" s="1111"/>
      <c r="C32" s="1111"/>
      <c r="D32" s="1111"/>
      <c r="E32" s="1111"/>
      <c r="F32" s="1111"/>
      <c r="G32" s="1111"/>
      <c r="H32" s="1111"/>
      <c r="I32" s="1111"/>
      <c r="J32" s="1111"/>
      <c r="K32" s="1111"/>
      <c r="L32" s="1111"/>
      <c r="M32" s="1112"/>
      <c r="N32" s="166">
        <f>N20+N26</f>
        <v>52123.199999999997</v>
      </c>
    </row>
    <row r="33" spans="1:14" ht="11.25" customHeight="1" thickBot="1" x14ac:dyDescent="0.25">
      <c r="A33" s="1094" t="s">
        <v>330</v>
      </c>
      <c r="B33" s="1095"/>
      <c r="C33" s="1095"/>
      <c r="D33" s="1095"/>
      <c r="E33" s="1095"/>
      <c r="F33" s="1095"/>
      <c r="G33" s="1095"/>
      <c r="H33" s="1095"/>
      <c r="I33" s="1095"/>
      <c r="J33" s="1095"/>
      <c r="K33" s="1095"/>
      <c r="L33" s="1095"/>
      <c r="M33" s="1095"/>
      <c r="N33" s="1096"/>
    </row>
    <row r="34" spans="1:14" ht="3.75" hidden="1" customHeight="1" thickBot="1" x14ac:dyDescent="0.25">
      <c r="A34" s="1097">
        <v>6</v>
      </c>
      <c r="B34" s="167" t="s">
        <v>331</v>
      </c>
      <c r="C34" s="168" t="s">
        <v>332</v>
      </c>
      <c r="D34" s="169">
        <v>2705</v>
      </c>
      <c r="E34" s="1099">
        <f>D34</f>
        <v>2705</v>
      </c>
      <c r="F34" s="1102" t="s">
        <v>318</v>
      </c>
      <c r="G34" s="1102">
        <f>D35</f>
        <v>0</v>
      </c>
      <c r="H34" s="1102" t="s">
        <v>318</v>
      </c>
      <c r="I34" s="1105">
        <f>D36</f>
        <v>1</v>
      </c>
      <c r="J34" s="1102" t="s">
        <v>318</v>
      </c>
      <c r="K34" s="1105">
        <f>D37</f>
        <v>1.2</v>
      </c>
      <c r="L34" s="1102"/>
      <c r="M34" s="170"/>
      <c r="N34" s="1108">
        <f>D34*D35*D36*D37</f>
        <v>0</v>
      </c>
    </row>
    <row r="35" spans="1:14" ht="13.5" hidden="1" thickBot="1" x14ac:dyDescent="0.25">
      <c r="A35" s="1098"/>
      <c r="B35" s="147" t="s">
        <v>333</v>
      </c>
      <c r="C35" s="171" t="s">
        <v>334</v>
      </c>
      <c r="D35" s="172">
        <v>0</v>
      </c>
      <c r="E35" s="1100"/>
      <c r="F35" s="1103"/>
      <c r="G35" s="1103"/>
      <c r="H35" s="1103"/>
      <c r="I35" s="1106"/>
      <c r="J35" s="1103"/>
      <c r="K35" s="1106"/>
      <c r="L35" s="1103"/>
      <c r="M35" s="173"/>
      <c r="N35" s="1109"/>
    </row>
    <row r="36" spans="1:14" ht="39" hidden="1" thickBot="1" x14ac:dyDescent="0.25">
      <c r="A36" s="1098"/>
      <c r="B36" s="174" t="s">
        <v>335</v>
      </c>
      <c r="C36" s="175" t="s">
        <v>336</v>
      </c>
      <c r="D36" s="176">
        <v>1</v>
      </c>
      <c r="E36" s="1100"/>
      <c r="F36" s="1103"/>
      <c r="G36" s="1103"/>
      <c r="H36" s="1103"/>
      <c r="I36" s="1106"/>
      <c r="J36" s="1103"/>
      <c r="K36" s="1106"/>
      <c r="L36" s="1103"/>
      <c r="M36" s="173"/>
      <c r="N36" s="1109"/>
    </row>
    <row r="37" spans="1:14" ht="13.5" hidden="1" thickBot="1" x14ac:dyDescent="0.25">
      <c r="A37" s="1098"/>
      <c r="B37" s="155" t="s">
        <v>337</v>
      </c>
      <c r="C37" s="177" t="s">
        <v>338</v>
      </c>
      <c r="D37" s="178">
        <v>1.2</v>
      </c>
      <c r="E37" s="1101"/>
      <c r="F37" s="1104"/>
      <c r="G37" s="1104"/>
      <c r="H37" s="1104"/>
      <c r="I37" s="1107"/>
      <c r="J37" s="1104"/>
      <c r="K37" s="1107"/>
      <c r="L37" s="1104"/>
      <c r="M37" s="179"/>
      <c r="N37" s="1109"/>
    </row>
    <row r="38" spans="1:14" ht="13.5" hidden="1" thickBot="1" x14ac:dyDescent="0.25">
      <c r="A38" s="1092">
        <v>7</v>
      </c>
      <c r="B38" s="167" t="s">
        <v>339</v>
      </c>
      <c r="C38" s="180" t="s">
        <v>340</v>
      </c>
      <c r="D38" s="181">
        <v>485</v>
      </c>
      <c r="E38" s="1081">
        <f>D38</f>
        <v>485</v>
      </c>
      <c r="F38" s="1059" t="s">
        <v>318</v>
      </c>
      <c r="G38" s="1059">
        <f>D39</f>
        <v>0</v>
      </c>
      <c r="H38" s="1059" t="s">
        <v>318</v>
      </c>
      <c r="I38" s="1059">
        <f>D41</f>
        <v>1.2</v>
      </c>
      <c r="J38" s="1059"/>
      <c r="K38" s="1059"/>
      <c r="L38" s="1059"/>
      <c r="M38" s="182"/>
      <c r="N38" s="1065">
        <f>D38*D39*D41</f>
        <v>0</v>
      </c>
    </row>
    <row r="39" spans="1:14" ht="13.5" hidden="1" thickBot="1" x14ac:dyDescent="0.25">
      <c r="A39" s="1093"/>
      <c r="B39" s="147" t="s">
        <v>333</v>
      </c>
      <c r="C39" s="175" t="s">
        <v>341</v>
      </c>
      <c r="D39" s="183">
        <v>0</v>
      </c>
      <c r="E39" s="1082"/>
      <c r="F39" s="1060"/>
      <c r="G39" s="1060"/>
      <c r="H39" s="1060"/>
      <c r="I39" s="1060"/>
      <c r="J39" s="1060"/>
      <c r="K39" s="1060"/>
      <c r="L39" s="1060"/>
      <c r="M39" s="184"/>
      <c r="N39" s="1066"/>
    </row>
    <row r="40" spans="1:14" ht="13.5" hidden="1" thickBot="1" x14ac:dyDescent="0.25">
      <c r="A40" s="1093"/>
      <c r="B40" s="174" t="s">
        <v>342</v>
      </c>
      <c r="C40" s="185"/>
      <c r="D40" s="186"/>
      <c r="E40" s="1082"/>
      <c r="F40" s="1060"/>
      <c r="G40" s="1060"/>
      <c r="H40" s="1060"/>
      <c r="I40" s="1060"/>
      <c r="J40" s="1060"/>
      <c r="K40" s="1060"/>
      <c r="L40" s="1060"/>
      <c r="M40" s="184"/>
      <c r="N40" s="1066"/>
    </row>
    <row r="41" spans="1:14" ht="13.5" hidden="1" thickBot="1" x14ac:dyDescent="0.25">
      <c r="A41" s="1093"/>
      <c r="B41" s="155" t="s">
        <v>337</v>
      </c>
      <c r="C41" s="185" t="s">
        <v>338</v>
      </c>
      <c r="D41" s="186">
        <v>1.2</v>
      </c>
      <c r="E41" s="1083"/>
      <c r="F41" s="1061"/>
      <c r="G41" s="1061"/>
      <c r="H41" s="1061"/>
      <c r="I41" s="1061"/>
      <c r="J41" s="1061"/>
      <c r="K41" s="1061"/>
      <c r="L41" s="1061"/>
      <c r="M41" s="187"/>
      <c r="N41" s="1066"/>
    </row>
    <row r="42" spans="1:14" x14ac:dyDescent="0.2">
      <c r="A42" s="1056">
        <v>3</v>
      </c>
      <c r="B42" s="167" t="s">
        <v>316</v>
      </c>
      <c r="C42" s="188" t="s">
        <v>317</v>
      </c>
      <c r="D42" s="189">
        <v>318</v>
      </c>
      <c r="E42" s="1081">
        <f>D42</f>
        <v>318</v>
      </c>
      <c r="F42" s="1059" t="s">
        <v>318</v>
      </c>
      <c r="G42" s="1059">
        <f>D43</f>
        <v>28</v>
      </c>
      <c r="H42" s="1059" t="s">
        <v>318</v>
      </c>
      <c r="I42" s="1084">
        <v>1.1000000000000001</v>
      </c>
      <c r="J42" s="1059">
        <v>1.2</v>
      </c>
      <c r="K42" s="1087">
        <v>1.75</v>
      </c>
      <c r="L42" s="1059" t="s">
        <v>318</v>
      </c>
      <c r="M42" s="1062">
        <f>D46</f>
        <v>0.5</v>
      </c>
      <c r="N42" s="1065">
        <f>E42*G42*I42*K42*0.5*J42</f>
        <v>10284.120000000003</v>
      </c>
    </row>
    <row r="43" spans="1:14" x14ac:dyDescent="0.2">
      <c r="A43" s="1057"/>
      <c r="B43" s="174" t="s">
        <v>319</v>
      </c>
      <c r="C43" s="190" t="s">
        <v>343</v>
      </c>
      <c r="D43" s="191">
        <v>28</v>
      </c>
      <c r="E43" s="1082"/>
      <c r="F43" s="1060"/>
      <c r="G43" s="1060"/>
      <c r="H43" s="1060"/>
      <c r="I43" s="1085"/>
      <c r="J43" s="1060"/>
      <c r="K43" s="1088"/>
      <c r="L43" s="1060"/>
      <c r="M43" s="1063"/>
      <c r="N43" s="1066"/>
    </row>
    <row r="44" spans="1:14" x14ac:dyDescent="0.2">
      <c r="A44" s="1057"/>
      <c r="B44" s="147" t="s">
        <v>344</v>
      </c>
      <c r="C44" s="190"/>
      <c r="D44" s="191"/>
      <c r="E44" s="1082"/>
      <c r="F44" s="1060"/>
      <c r="G44" s="1060"/>
      <c r="H44" s="1060"/>
      <c r="I44" s="1085"/>
      <c r="J44" s="1060"/>
      <c r="K44" s="1088"/>
      <c r="L44" s="1060"/>
      <c r="M44" s="1063"/>
      <c r="N44" s="1066"/>
    </row>
    <row r="45" spans="1:14" x14ac:dyDescent="0.2">
      <c r="A45" s="1057"/>
      <c r="B45" s="147" t="s">
        <v>322</v>
      </c>
      <c r="C45" s="190" t="s">
        <v>345</v>
      </c>
      <c r="D45" s="191">
        <v>1.1000000000000001</v>
      </c>
      <c r="E45" s="1082"/>
      <c r="F45" s="1060"/>
      <c r="G45" s="1060"/>
      <c r="H45" s="1060"/>
      <c r="I45" s="1085"/>
      <c r="J45" s="1060"/>
      <c r="K45" s="1088"/>
      <c r="L45" s="1060"/>
      <c r="M45" s="1063"/>
      <c r="N45" s="1066"/>
    </row>
    <row r="46" spans="1:14" x14ac:dyDescent="0.2">
      <c r="A46" s="1057"/>
      <c r="B46" s="152" t="s">
        <v>323</v>
      </c>
      <c r="C46" s="192" t="s">
        <v>324</v>
      </c>
      <c r="D46" s="193">
        <v>0.5</v>
      </c>
      <c r="E46" s="1082"/>
      <c r="F46" s="1060"/>
      <c r="G46" s="1060"/>
      <c r="H46" s="1060"/>
      <c r="I46" s="1085"/>
      <c r="J46" s="1060"/>
      <c r="K46" s="1088"/>
      <c r="L46" s="1060"/>
      <c r="M46" s="1063"/>
      <c r="N46" s="1066"/>
    </row>
    <row r="47" spans="1:14" x14ac:dyDescent="0.2">
      <c r="A47" s="1057"/>
      <c r="B47" s="152" t="s">
        <v>346</v>
      </c>
      <c r="C47" s="192" t="s">
        <v>347</v>
      </c>
      <c r="D47" s="193">
        <v>1.2</v>
      </c>
      <c r="E47" s="1082"/>
      <c r="F47" s="1060"/>
      <c r="G47" s="1060"/>
      <c r="H47" s="1060"/>
      <c r="I47" s="1085"/>
      <c r="J47" s="1060"/>
      <c r="K47" s="1088"/>
      <c r="L47" s="1060"/>
      <c r="M47" s="1063"/>
      <c r="N47" s="1066"/>
    </row>
    <row r="48" spans="1:14" ht="13.5" thickBot="1" x14ac:dyDescent="0.25">
      <c r="A48" s="1058"/>
      <c r="B48" s="163" t="s">
        <v>348</v>
      </c>
      <c r="C48" s="194" t="s">
        <v>347</v>
      </c>
      <c r="D48" s="195">
        <v>1.75</v>
      </c>
      <c r="E48" s="1083"/>
      <c r="F48" s="1061"/>
      <c r="G48" s="1061"/>
      <c r="H48" s="1061"/>
      <c r="I48" s="1086"/>
      <c r="J48" s="1061"/>
      <c r="K48" s="1089"/>
      <c r="L48" s="1061"/>
      <c r="M48" s="1064"/>
      <c r="N48" s="1067"/>
    </row>
    <row r="49" spans="1:14" x14ac:dyDescent="0.2">
      <c r="A49" s="1056">
        <v>4</v>
      </c>
      <c r="B49" s="167" t="s">
        <v>316</v>
      </c>
      <c r="C49" s="188" t="s">
        <v>327</v>
      </c>
      <c r="D49" s="189">
        <v>589</v>
      </c>
      <c r="E49" s="1081">
        <f>D49</f>
        <v>589</v>
      </c>
      <c r="F49" s="1059" t="s">
        <v>318</v>
      </c>
      <c r="G49" s="1059">
        <f>D50</f>
        <v>10</v>
      </c>
      <c r="H49" s="1059" t="s">
        <v>318</v>
      </c>
      <c r="I49" s="1084">
        <v>1.1000000000000001</v>
      </c>
      <c r="J49" s="1059">
        <v>1.2</v>
      </c>
      <c r="K49" s="1087">
        <v>1.75</v>
      </c>
      <c r="L49" s="1059" t="s">
        <v>318</v>
      </c>
      <c r="M49" s="1062">
        <f>D53</f>
        <v>0.5</v>
      </c>
      <c r="N49" s="1065">
        <f>E49*G49*I49*K49*0.5*J49</f>
        <v>6802.9500000000007</v>
      </c>
    </row>
    <row r="50" spans="1:14" x14ac:dyDescent="0.2">
      <c r="A50" s="1057"/>
      <c r="B50" s="174" t="s">
        <v>319</v>
      </c>
      <c r="C50" s="190" t="s">
        <v>343</v>
      </c>
      <c r="D50" s="191">
        <v>10</v>
      </c>
      <c r="E50" s="1082"/>
      <c r="F50" s="1060"/>
      <c r="G50" s="1060"/>
      <c r="H50" s="1060"/>
      <c r="I50" s="1085"/>
      <c r="J50" s="1060"/>
      <c r="K50" s="1088"/>
      <c r="L50" s="1060"/>
      <c r="M50" s="1063"/>
      <c r="N50" s="1066"/>
    </row>
    <row r="51" spans="1:14" x14ac:dyDescent="0.2">
      <c r="A51" s="1057"/>
      <c r="B51" s="147" t="s">
        <v>349</v>
      </c>
      <c r="C51" s="190"/>
      <c r="D51" s="191"/>
      <c r="E51" s="1082"/>
      <c r="F51" s="1060"/>
      <c r="G51" s="1060"/>
      <c r="H51" s="1060"/>
      <c r="I51" s="1085"/>
      <c r="J51" s="1060"/>
      <c r="K51" s="1088"/>
      <c r="L51" s="1060"/>
      <c r="M51" s="1063"/>
      <c r="N51" s="1066"/>
    </row>
    <row r="52" spans="1:14" x14ac:dyDescent="0.2">
      <c r="A52" s="1057"/>
      <c r="B52" s="147" t="s">
        <v>322</v>
      </c>
      <c r="C52" s="190" t="s">
        <v>345</v>
      </c>
      <c r="D52" s="191">
        <v>1.1000000000000001</v>
      </c>
      <c r="E52" s="1082"/>
      <c r="F52" s="1060"/>
      <c r="G52" s="1060"/>
      <c r="H52" s="1060"/>
      <c r="I52" s="1085"/>
      <c r="J52" s="1060"/>
      <c r="K52" s="1088"/>
      <c r="L52" s="1060"/>
      <c r="M52" s="1063"/>
      <c r="N52" s="1066"/>
    </row>
    <row r="53" spans="1:14" x14ac:dyDescent="0.2">
      <c r="A53" s="1057"/>
      <c r="B53" s="152" t="s">
        <v>323</v>
      </c>
      <c r="C53" s="192" t="s">
        <v>324</v>
      </c>
      <c r="D53" s="193">
        <v>0.5</v>
      </c>
      <c r="E53" s="1082"/>
      <c r="F53" s="1060"/>
      <c r="G53" s="1060"/>
      <c r="H53" s="1060"/>
      <c r="I53" s="1085"/>
      <c r="J53" s="1060"/>
      <c r="K53" s="1088"/>
      <c r="L53" s="1060"/>
      <c r="M53" s="1063"/>
      <c r="N53" s="1066"/>
    </row>
    <row r="54" spans="1:14" x14ac:dyDescent="0.2">
      <c r="A54" s="1057"/>
      <c r="B54" s="152" t="s">
        <v>346</v>
      </c>
      <c r="C54" s="192" t="s">
        <v>347</v>
      </c>
      <c r="D54" s="193">
        <v>1.2</v>
      </c>
      <c r="E54" s="1082"/>
      <c r="F54" s="1060"/>
      <c r="G54" s="1060"/>
      <c r="H54" s="1060"/>
      <c r="I54" s="1085"/>
      <c r="J54" s="1060"/>
      <c r="K54" s="1088"/>
      <c r="L54" s="1060"/>
      <c r="M54" s="1063"/>
      <c r="N54" s="1066"/>
    </row>
    <row r="55" spans="1:14" ht="13.5" thickBot="1" x14ac:dyDescent="0.25">
      <c r="A55" s="1058"/>
      <c r="B55" s="163" t="s">
        <v>348</v>
      </c>
      <c r="C55" s="194" t="s">
        <v>347</v>
      </c>
      <c r="D55" s="195">
        <v>1.75</v>
      </c>
      <c r="E55" s="1083"/>
      <c r="F55" s="1061"/>
      <c r="G55" s="1061"/>
      <c r="H55" s="1061"/>
      <c r="I55" s="1086"/>
      <c r="J55" s="1061"/>
      <c r="K55" s="1089"/>
      <c r="L55" s="1061"/>
      <c r="M55" s="1064"/>
      <c r="N55" s="1067"/>
    </row>
    <row r="56" spans="1:14" ht="13.5" thickBot="1" x14ac:dyDescent="0.25">
      <c r="A56" s="1052" t="s">
        <v>350</v>
      </c>
      <c r="B56" s="1053"/>
      <c r="C56" s="1053"/>
      <c r="D56" s="1053"/>
      <c r="E56" s="1053"/>
      <c r="F56" s="1053"/>
      <c r="G56" s="1053"/>
      <c r="H56" s="1053"/>
      <c r="I56" s="1053"/>
      <c r="J56" s="1053"/>
      <c r="K56" s="1053"/>
      <c r="L56" s="1053"/>
      <c r="M56" s="1068"/>
      <c r="N56" s="196">
        <f>N42</f>
        <v>10284.120000000003</v>
      </c>
    </row>
    <row r="57" spans="1:14" hidden="1" x14ac:dyDescent="0.2">
      <c r="A57" s="1069">
        <v>9</v>
      </c>
      <c r="B57" s="197" t="s">
        <v>351</v>
      </c>
      <c r="C57" s="198"/>
      <c r="D57" s="199"/>
      <c r="E57" s="1071">
        <f>N56</f>
        <v>10284.120000000003</v>
      </c>
      <c r="F57" s="1072"/>
      <c r="G57" s="1072"/>
      <c r="H57" s="1072" t="s">
        <v>318</v>
      </c>
      <c r="I57" s="1075">
        <v>0.5</v>
      </c>
      <c r="J57" s="1077" t="s">
        <v>318</v>
      </c>
      <c r="K57" s="1079">
        <v>0.3</v>
      </c>
      <c r="L57" s="1079"/>
      <c r="M57" s="200"/>
      <c r="N57" s="1090">
        <f>N56*I57*K57*0</f>
        <v>0</v>
      </c>
    </row>
    <row r="58" spans="1:14" ht="13.5" hidden="1" thickBot="1" x14ac:dyDescent="0.25">
      <c r="A58" s="1070"/>
      <c r="B58" s="201" t="s">
        <v>352</v>
      </c>
      <c r="C58" s="156" t="s">
        <v>353</v>
      </c>
      <c r="D58" s="202">
        <v>1</v>
      </c>
      <c r="E58" s="1073"/>
      <c r="F58" s="1074"/>
      <c r="G58" s="1074"/>
      <c r="H58" s="1074"/>
      <c r="I58" s="1076"/>
      <c r="J58" s="1078"/>
      <c r="K58" s="1080"/>
      <c r="L58" s="1080"/>
      <c r="M58" s="203"/>
      <c r="N58" s="1091"/>
    </row>
    <row r="59" spans="1:14" ht="13.5" thickBot="1" x14ac:dyDescent="0.25">
      <c r="A59" s="204"/>
      <c r="B59" s="205"/>
      <c r="C59" s="205"/>
      <c r="D59" s="206"/>
      <c r="E59" s="207"/>
      <c r="F59" s="207"/>
      <c r="G59" s="207"/>
      <c r="H59" s="207"/>
      <c r="I59" s="208"/>
      <c r="J59" s="209"/>
      <c r="K59" s="210"/>
      <c r="L59" s="210"/>
      <c r="M59" s="203"/>
      <c r="N59" s="211"/>
    </row>
    <row r="60" spans="1:14" ht="15" thickBot="1" x14ac:dyDescent="0.25">
      <c r="A60" s="1050" t="s">
        <v>265</v>
      </c>
      <c r="B60" s="1051"/>
      <c r="C60" s="1051"/>
      <c r="D60" s="1051"/>
      <c r="E60" s="1051"/>
      <c r="F60" s="1051"/>
      <c r="G60" s="1051"/>
      <c r="H60" s="1051"/>
      <c r="I60" s="1051"/>
      <c r="J60" s="1051"/>
      <c r="K60" s="1051"/>
      <c r="L60" s="1051"/>
      <c r="M60" s="1051"/>
      <c r="N60" s="212">
        <f>N32+N56</f>
        <v>62407.32</v>
      </c>
    </row>
    <row r="61" spans="1:14" ht="13.5" thickBot="1" x14ac:dyDescent="0.25">
      <c r="A61" s="1052" t="s">
        <v>354</v>
      </c>
      <c r="B61" s="1053"/>
      <c r="C61" s="1053"/>
      <c r="D61" s="1053"/>
      <c r="E61" s="1054"/>
      <c r="F61" s="1054"/>
      <c r="G61" s="1054"/>
      <c r="H61" s="1054"/>
      <c r="I61" s="1054"/>
      <c r="J61" s="1054"/>
      <c r="K61" s="1054"/>
      <c r="L61" s="1054"/>
      <c r="M61" s="1054"/>
      <c r="N61" s="1055"/>
    </row>
    <row r="62" spans="1:14" x14ac:dyDescent="0.2">
      <c r="A62" s="1056">
        <v>5</v>
      </c>
      <c r="B62" s="213" t="s">
        <v>355</v>
      </c>
      <c r="C62" s="214" t="s">
        <v>356</v>
      </c>
      <c r="D62" s="215">
        <v>0.1125</v>
      </c>
      <c r="E62" s="216">
        <f>N32</f>
        <v>52123.199999999997</v>
      </c>
      <c r="F62" s="217" t="s">
        <v>318</v>
      </c>
      <c r="G62" s="218">
        <f>D62</f>
        <v>0.1125</v>
      </c>
      <c r="H62" s="217"/>
      <c r="I62" s="217"/>
      <c r="J62" s="217">
        <f>D62</f>
        <v>0.1125</v>
      </c>
      <c r="K62" s="217"/>
      <c r="L62" s="217"/>
      <c r="M62" s="219"/>
      <c r="N62" s="1038">
        <f>N32*D62</f>
        <v>5863.86</v>
      </c>
    </row>
    <row r="63" spans="1:14" x14ac:dyDescent="0.2">
      <c r="A63" s="1057"/>
      <c r="B63" s="220" t="s">
        <v>357</v>
      </c>
      <c r="C63" s="175"/>
      <c r="D63" s="176"/>
      <c r="E63" s="221"/>
      <c r="F63" s="222"/>
      <c r="G63" s="222"/>
      <c r="H63" s="222"/>
      <c r="I63" s="222"/>
      <c r="J63" s="222"/>
      <c r="K63" s="222"/>
      <c r="L63" s="222"/>
      <c r="M63" s="223"/>
      <c r="N63" s="1039"/>
    </row>
    <row r="64" spans="1:14" ht="13.5" thickBot="1" x14ac:dyDescent="0.25">
      <c r="A64" s="1058"/>
      <c r="B64" s="224" t="s">
        <v>358</v>
      </c>
      <c r="C64" s="225"/>
      <c r="D64" s="226"/>
      <c r="E64" s="227"/>
      <c r="F64" s="228"/>
      <c r="G64" s="228"/>
      <c r="H64" s="228"/>
      <c r="I64" s="228"/>
      <c r="J64" s="228"/>
      <c r="K64" s="228"/>
      <c r="L64" s="228"/>
      <c r="M64" s="229"/>
      <c r="N64" s="1040"/>
    </row>
    <row r="65" spans="1:14" x14ac:dyDescent="0.2">
      <c r="A65" s="1035">
        <v>6</v>
      </c>
      <c r="B65" s="230" t="s">
        <v>359</v>
      </c>
      <c r="C65" s="231" t="s">
        <v>360</v>
      </c>
      <c r="D65" s="232">
        <v>0.19600000000000001</v>
      </c>
      <c r="E65" s="233">
        <f>N32</f>
        <v>52123.199999999997</v>
      </c>
      <c r="F65" s="234" t="s">
        <v>361</v>
      </c>
      <c r="G65" s="235">
        <f>N57</f>
        <v>0</v>
      </c>
      <c r="H65" s="234" t="s">
        <v>318</v>
      </c>
      <c r="I65" s="236">
        <f>D65</f>
        <v>0.19600000000000001</v>
      </c>
      <c r="J65" s="234">
        <f>D65</f>
        <v>0.19600000000000001</v>
      </c>
      <c r="K65" s="234"/>
      <c r="L65" s="234"/>
      <c r="M65" s="237"/>
      <c r="N65" s="1038">
        <f>(N32+N62+N57)*D65</f>
        <v>11365.463760000001</v>
      </c>
    </row>
    <row r="66" spans="1:14" x14ac:dyDescent="0.2">
      <c r="A66" s="1036"/>
      <c r="B66" s="238" t="s">
        <v>362</v>
      </c>
      <c r="C66" s="239"/>
      <c r="D66" s="240"/>
      <c r="E66" s="221" t="s">
        <v>361</v>
      </c>
      <c r="F66" s="222"/>
      <c r="G66" s="241"/>
      <c r="H66" s="222"/>
      <c r="I66" s="222"/>
      <c r="J66" s="222"/>
      <c r="K66" s="222"/>
      <c r="L66" s="222"/>
      <c r="M66" s="223"/>
      <c r="N66" s="1039"/>
    </row>
    <row r="67" spans="1:14" ht="13.5" thickBot="1" x14ac:dyDescent="0.25">
      <c r="A67" s="1036"/>
      <c r="B67" s="242" t="s">
        <v>363</v>
      </c>
      <c r="C67" s="243"/>
      <c r="D67" s="244"/>
      <c r="E67" s="245">
        <f>N62</f>
        <v>5863.86</v>
      </c>
      <c r="F67" s="228"/>
      <c r="G67" s="228"/>
      <c r="H67" s="228"/>
      <c r="I67" s="228"/>
      <c r="J67" s="228"/>
      <c r="K67" s="228"/>
      <c r="L67" s="228"/>
      <c r="M67" s="229"/>
      <c r="N67" s="1040"/>
    </row>
    <row r="68" spans="1:14" s="250" customFormat="1" x14ac:dyDescent="0.2">
      <c r="A68" s="1035">
        <v>7</v>
      </c>
      <c r="B68" s="246" t="s">
        <v>364</v>
      </c>
      <c r="C68" s="247" t="s">
        <v>365</v>
      </c>
      <c r="D68" s="248">
        <v>0.06</v>
      </c>
      <c r="E68" s="233">
        <f>N32</f>
        <v>52123.199999999997</v>
      </c>
      <c r="F68" s="235" t="s">
        <v>361</v>
      </c>
      <c r="G68" s="235">
        <f>N57</f>
        <v>0</v>
      </c>
      <c r="H68" s="234" t="s">
        <v>318</v>
      </c>
      <c r="I68" s="236">
        <f>D68</f>
        <v>0.06</v>
      </c>
      <c r="J68" s="234"/>
      <c r="K68" s="234"/>
      <c r="L68" s="249"/>
      <c r="M68" s="237"/>
      <c r="N68" s="1038">
        <f>(N32+N62+N57)*D68</f>
        <v>3479.2235999999998</v>
      </c>
    </row>
    <row r="69" spans="1:14" x14ac:dyDescent="0.2">
      <c r="A69" s="1036"/>
      <c r="B69" s="251"/>
      <c r="C69" s="190"/>
      <c r="D69" s="252"/>
      <c r="E69" s="221" t="s">
        <v>361</v>
      </c>
      <c r="F69" s="253"/>
      <c r="G69" s="253"/>
      <c r="H69" s="222"/>
      <c r="I69" s="241"/>
      <c r="J69" s="222"/>
      <c r="K69" s="222"/>
      <c r="L69" s="222"/>
      <c r="M69" s="223"/>
      <c r="N69" s="1039"/>
    </row>
    <row r="70" spans="1:14" ht="13.5" thickBot="1" x14ac:dyDescent="0.25">
      <c r="A70" s="1037"/>
      <c r="B70" s="254"/>
      <c r="C70" s="243"/>
      <c r="D70" s="244"/>
      <c r="E70" s="245">
        <f>N62</f>
        <v>5863.86</v>
      </c>
      <c r="F70" s="228"/>
      <c r="G70" s="228"/>
      <c r="H70" s="228"/>
      <c r="I70" s="228"/>
      <c r="J70" s="228"/>
      <c r="K70" s="228"/>
      <c r="L70" s="228"/>
      <c r="M70" s="229"/>
      <c r="N70" s="1040"/>
    </row>
    <row r="71" spans="1:14" ht="15" thickBot="1" x14ac:dyDescent="0.25">
      <c r="A71" s="1041" t="s">
        <v>366</v>
      </c>
      <c r="B71" s="1042"/>
      <c r="C71" s="1042"/>
      <c r="D71" s="1042"/>
      <c r="E71" s="1042"/>
      <c r="F71" s="1042"/>
      <c r="G71" s="1042"/>
      <c r="H71" s="1042"/>
      <c r="I71" s="1042"/>
      <c r="J71" s="1042"/>
      <c r="K71" s="1042"/>
      <c r="L71" s="1042"/>
      <c r="M71" s="1043"/>
      <c r="N71" s="255">
        <f>SUM(N62:N70)</f>
        <v>20708.54736</v>
      </c>
    </row>
    <row r="72" spans="1:14" ht="15.75" x14ac:dyDescent="0.25">
      <c r="A72" s="1044" t="s">
        <v>367</v>
      </c>
      <c r="B72" s="1045"/>
      <c r="C72" s="1045"/>
      <c r="D72" s="1045"/>
      <c r="E72" s="1045"/>
      <c r="F72" s="1045"/>
      <c r="G72" s="1045"/>
      <c r="H72" s="1045"/>
      <c r="I72" s="1045"/>
      <c r="J72" s="1045"/>
      <c r="K72" s="1045"/>
      <c r="L72" s="1045"/>
      <c r="M72" s="1045"/>
      <c r="N72" s="256">
        <f>N32+N60+N71</f>
        <v>135239.06735999999</v>
      </c>
    </row>
    <row r="73" spans="1:14" ht="16.5" thickBot="1" x14ac:dyDescent="0.3">
      <c r="A73" s="257"/>
      <c r="B73" s="258" t="s">
        <v>368</v>
      </c>
      <c r="C73" s="258"/>
      <c r="D73" s="259"/>
      <c r="E73" s="260"/>
      <c r="F73" s="260"/>
      <c r="G73" s="260"/>
      <c r="H73" s="260"/>
      <c r="I73" s="1046" t="s">
        <v>369</v>
      </c>
      <c r="J73" s="1046"/>
      <c r="K73" s="1046"/>
      <c r="L73" s="1046"/>
      <c r="M73" s="1047"/>
      <c r="N73" s="261">
        <f>N72</f>
        <v>135239.06735999999</v>
      </c>
    </row>
    <row r="74" spans="1:14" ht="16.5" thickBot="1" x14ac:dyDescent="0.25">
      <c r="A74" s="262">
        <v>9</v>
      </c>
      <c r="B74" s="1048" t="s">
        <v>370</v>
      </c>
      <c r="C74" s="1049"/>
      <c r="D74" s="263">
        <v>5.36</v>
      </c>
      <c r="E74" s="264"/>
      <c r="F74" s="264"/>
      <c r="G74" s="264"/>
      <c r="H74" s="264"/>
      <c r="I74" s="264"/>
      <c r="J74" s="264"/>
      <c r="K74" s="264"/>
      <c r="L74" s="264"/>
      <c r="M74" s="264"/>
      <c r="N74" s="265">
        <f>N73*D74</f>
        <v>724881.40104959998</v>
      </c>
    </row>
    <row r="75" spans="1:14" ht="13.5" thickBot="1" x14ac:dyDescent="0.25">
      <c r="A75" s="266">
        <v>8</v>
      </c>
      <c r="B75" s="267" t="s">
        <v>371</v>
      </c>
      <c r="C75" s="268"/>
      <c r="D75" s="269">
        <v>0.1</v>
      </c>
      <c r="E75" s="270">
        <f>N74</f>
        <v>724881.40104959998</v>
      </c>
      <c r="F75" s="271"/>
      <c r="G75" s="271"/>
      <c r="H75" s="271"/>
      <c r="I75" s="271"/>
      <c r="J75" s="272"/>
      <c r="K75" s="272"/>
      <c r="L75" s="272"/>
      <c r="M75" s="273"/>
      <c r="N75" s="274">
        <f>E75*D75</f>
        <v>72488.140104959995</v>
      </c>
    </row>
    <row r="76" spans="1:14" ht="16.5" thickBot="1" x14ac:dyDescent="0.3">
      <c r="A76" s="1024" t="s">
        <v>372</v>
      </c>
      <c r="B76" s="1025"/>
      <c r="C76" s="1025"/>
      <c r="D76" s="1025"/>
      <c r="E76" s="1025"/>
      <c r="F76" s="1025"/>
      <c r="G76" s="1025"/>
      <c r="H76" s="1025"/>
      <c r="I76" s="1025"/>
      <c r="J76" s="1026">
        <v>0.2</v>
      </c>
      <c r="K76" s="1027"/>
      <c r="L76" s="1027"/>
      <c r="M76" s="1028"/>
      <c r="N76" s="275">
        <f>(N74+N75)*J76</f>
        <v>159473.908230912</v>
      </c>
    </row>
    <row r="77" spans="1:14" ht="16.5" thickBot="1" x14ac:dyDescent="0.3">
      <c r="A77" s="1029" t="s">
        <v>373</v>
      </c>
      <c r="B77" s="1030"/>
      <c r="C77" s="1030"/>
      <c r="D77" s="1030"/>
      <c r="E77" s="1030"/>
      <c r="F77" s="1030"/>
      <c r="G77" s="1030"/>
      <c r="H77" s="1030"/>
      <c r="I77" s="1030"/>
      <c r="J77" s="1030"/>
      <c r="K77" s="1031"/>
      <c r="L77" s="1032">
        <f>N74+N76+N75</f>
        <v>956843.44938547187</v>
      </c>
      <c r="M77" s="1033" t="e">
        <f>#REF!+N76</f>
        <v>#REF!</v>
      </c>
      <c r="N77" s="1034"/>
    </row>
    <row r="141" spans="32:36" x14ac:dyDescent="0.2">
      <c r="AG141" s="276"/>
      <c r="AH141" s="276"/>
    </row>
    <row r="142" spans="32:36" x14ac:dyDescent="0.2">
      <c r="AF142" s="276"/>
      <c r="AG142" s="276"/>
      <c r="AH142" s="276"/>
    </row>
    <row r="143" spans="32:36" x14ac:dyDescent="0.2">
      <c r="AF143" s="277"/>
      <c r="AI143" s="276"/>
      <c r="AJ143" s="276"/>
    </row>
    <row r="144" spans="32:36" x14ac:dyDescent="0.2">
      <c r="AF144" s="277"/>
      <c r="AG144" s="276"/>
      <c r="AH144" s="276"/>
      <c r="AJ144" s="276"/>
    </row>
    <row r="145" spans="32:36" x14ac:dyDescent="0.2">
      <c r="AF145" s="277"/>
      <c r="AG145" s="276"/>
      <c r="AH145" s="276"/>
      <c r="AJ145" s="276"/>
    </row>
    <row r="146" spans="32:36" x14ac:dyDescent="0.2">
      <c r="AF146" s="277"/>
      <c r="AG146" s="276"/>
      <c r="AH146" s="276"/>
      <c r="AJ146" s="276"/>
    </row>
    <row r="147" spans="32:36" x14ac:dyDescent="0.2">
      <c r="AF147" s="277"/>
      <c r="AG147" s="276"/>
      <c r="AH147" s="276"/>
      <c r="AJ147" s="276"/>
    </row>
    <row r="148" spans="32:36" x14ac:dyDescent="0.2">
      <c r="AF148" s="277"/>
      <c r="AG148" s="276"/>
      <c r="AH148" s="276"/>
      <c r="AJ148" s="276"/>
    </row>
    <row r="149" spans="32:36" x14ac:dyDescent="0.2">
      <c r="AF149" s="277"/>
      <c r="AG149" s="276"/>
      <c r="AH149" s="276"/>
      <c r="AJ149" s="276"/>
    </row>
    <row r="150" spans="32:36" x14ac:dyDescent="0.2">
      <c r="AF150" s="277"/>
      <c r="AG150" s="276"/>
      <c r="AH150" s="276"/>
      <c r="AJ150" s="276"/>
    </row>
    <row r="151" spans="32:36" x14ac:dyDescent="0.2">
      <c r="AF151" s="277"/>
      <c r="AG151" s="276"/>
      <c r="AH151" s="276"/>
      <c r="AJ151" s="276"/>
    </row>
    <row r="152" spans="32:36" x14ac:dyDescent="0.2">
      <c r="AF152" s="277"/>
      <c r="AG152" s="276"/>
      <c r="AH152" s="276"/>
      <c r="AJ152" s="276"/>
    </row>
    <row r="153" spans="32:36" x14ac:dyDescent="0.2">
      <c r="AF153" s="276"/>
      <c r="AJ153" s="276"/>
    </row>
    <row r="154" spans="32:36" x14ac:dyDescent="0.2">
      <c r="AF154" s="277"/>
      <c r="AG154" s="276"/>
    </row>
    <row r="155" spans="32:36" x14ac:dyDescent="0.2">
      <c r="AF155" s="277"/>
      <c r="AG155" s="276"/>
      <c r="AH155" s="276"/>
    </row>
    <row r="156" spans="32:36" x14ac:dyDescent="0.2">
      <c r="AF156" s="277"/>
      <c r="AG156" s="276"/>
      <c r="AH156" s="276"/>
      <c r="AI156" s="276"/>
      <c r="AJ156" s="276"/>
    </row>
    <row r="157" spans="32:36" x14ac:dyDescent="0.2">
      <c r="AF157" s="277"/>
      <c r="AG157" s="276"/>
      <c r="AH157" s="276"/>
    </row>
    <row r="158" spans="32:36" x14ac:dyDescent="0.2">
      <c r="AF158" s="277"/>
      <c r="AG158" s="276"/>
      <c r="AH158" s="276"/>
      <c r="AI158" s="276"/>
      <c r="AJ158" s="276"/>
    </row>
    <row r="159" spans="32:36" x14ac:dyDescent="0.2">
      <c r="AF159" s="277"/>
      <c r="AG159" s="276"/>
      <c r="AH159" s="276"/>
      <c r="AJ159" s="276"/>
    </row>
    <row r="160" spans="32:36" x14ac:dyDescent="0.2">
      <c r="AF160" s="277"/>
      <c r="AG160" s="276"/>
      <c r="AH160" s="276"/>
      <c r="AJ160" s="276"/>
    </row>
    <row r="161" spans="32:36" x14ac:dyDescent="0.2">
      <c r="AF161" s="277"/>
      <c r="AG161" s="276"/>
      <c r="AH161" s="276"/>
      <c r="AJ161" s="276"/>
    </row>
    <row r="162" spans="32:36" x14ac:dyDescent="0.2">
      <c r="AF162" s="277"/>
      <c r="AG162" s="276"/>
      <c r="AH162" s="276"/>
      <c r="AJ162" s="276"/>
    </row>
    <row r="163" spans="32:36" x14ac:dyDescent="0.2">
      <c r="AF163" s="277"/>
      <c r="AG163" s="276"/>
      <c r="AH163" s="276"/>
      <c r="AJ163" s="276"/>
    </row>
    <row r="164" spans="32:36" x14ac:dyDescent="0.2">
      <c r="AF164" s="276"/>
      <c r="AJ164" s="276"/>
    </row>
    <row r="165" spans="32:36" x14ac:dyDescent="0.2">
      <c r="AF165" s="277"/>
    </row>
    <row r="166" spans="32:36" x14ac:dyDescent="0.2">
      <c r="AF166" s="277"/>
      <c r="AG166" s="276"/>
    </row>
    <row r="167" spans="32:36" x14ac:dyDescent="0.2">
      <c r="AF167" s="277"/>
      <c r="AG167" s="276"/>
      <c r="AH167" s="276"/>
    </row>
    <row r="168" spans="32:36" x14ac:dyDescent="0.2">
      <c r="AF168" s="277"/>
      <c r="AG168" s="276"/>
      <c r="AH168" s="276"/>
    </row>
    <row r="169" spans="32:36" x14ac:dyDescent="0.2">
      <c r="AF169" s="277"/>
      <c r="AG169" s="276"/>
    </row>
    <row r="170" spans="32:36" x14ac:dyDescent="0.2">
      <c r="AF170" s="277"/>
      <c r="AG170" s="276"/>
      <c r="AH170" s="276"/>
    </row>
    <row r="171" spans="32:36" x14ac:dyDescent="0.2">
      <c r="AF171" s="277"/>
      <c r="AG171" s="276"/>
      <c r="AH171" s="276"/>
    </row>
    <row r="172" spans="32:36" x14ac:dyDescent="0.2">
      <c r="AF172" s="277"/>
      <c r="AG172" s="276"/>
      <c r="AH172" s="276"/>
    </row>
    <row r="173" spans="32:36" x14ac:dyDescent="0.2">
      <c r="AF173" s="277"/>
      <c r="AG173" s="276"/>
      <c r="AH173" s="276"/>
    </row>
    <row r="174" spans="32:36" x14ac:dyDescent="0.2">
      <c r="AF174" s="277"/>
      <c r="AG174" s="276"/>
      <c r="AH174" s="276"/>
    </row>
    <row r="177" spans="32:34" x14ac:dyDescent="0.2">
      <c r="AF177" s="276"/>
    </row>
    <row r="178" spans="32:34" x14ac:dyDescent="0.2">
      <c r="AF178" s="277"/>
    </row>
    <row r="179" spans="32:34" x14ac:dyDescent="0.2">
      <c r="AF179" s="277"/>
      <c r="AH179" s="276"/>
    </row>
    <row r="180" spans="32:34" x14ac:dyDescent="0.2">
      <c r="AF180" s="277"/>
      <c r="AG180" s="276"/>
      <c r="AH180" s="276"/>
    </row>
    <row r="181" spans="32:34" x14ac:dyDescent="0.2">
      <c r="AF181" s="277"/>
      <c r="AG181" s="276"/>
      <c r="AH181" s="276"/>
    </row>
    <row r="182" spans="32:34" x14ac:dyDescent="0.2">
      <c r="AF182" s="277"/>
      <c r="AG182" s="276"/>
      <c r="AH182" s="276"/>
    </row>
    <row r="183" spans="32:34" x14ac:dyDescent="0.2">
      <c r="AF183" s="277"/>
      <c r="AG183" s="276"/>
      <c r="AH183" s="276"/>
    </row>
    <row r="184" spans="32:34" x14ac:dyDescent="0.2">
      <c r="AF184" s="277"/>
      <c r="AG184" s="276"/>
      <c r="AH184" s="276"/>
    </row>
    <row r="185" spans="32:34" x14ac:dyDescent="0.2">
      <c r="AF185" s="277"/>
      <c r="AG185" s="276"/>
      <c r="AH185" s="276"/>
    </row>
    <row r="186" spans="32:34" x14ac:dyDescent="0.2">
      <c r="AF186" s="277"/>
      <c r="AG186" s="276"/>
      <c r="AH186" s="276"/>
    </row>
    <row r="187" spans="32:34" x14ac:dyDescent="0.2">
      <c r="AF187" s="277"/>
      <c r="AG187" s="276"/>
      <c r="AH187" s="276"/>
    </row>
    <row r="190" spans="32:34" x14ac:dyDescent="0.2">
      <c r="AG190" s="276"/>
      <c r="AH190" s="276"/>
    </row>
    <row r="191" spans="32:34" x14ac:dyDescent="0.2">
      <c r="AH191" s="276"/>
    </row>
    <row r="192" spans="32:34" x14ac:dyDescent="0.2">
      <c r="AF192" s="277"/>
      <c r="AG192" s="276"/>
      <c r="AH192" s="276"/>
    </row>
    <row r="193" spans="32:39" x14ac:dyDescent="0.2">
      <c r="AF193" s="277"/>
      <c r="AG193" s="276"/>
    </row>
    <row r="194" spans="32:39" x14ac:dyDescent="0.2">
      <c r="AF194" s="277"/>
      <c r="AG194" s="276"/>
      <c r="AH194" s="276"/>
    </row>
    <row r="195" spans="32:39" x14ac:dyDescent="0.2">
      <c r="AF195" s="277"/>
      <c r="AG195" s="276"/>
      <c r="AH195" s="276"/>
    </row>
    <row r="196" spans="32:39" x14ac:dyDescent="0.2">
      <c r="AF196" s="277"/>
      <c r="AG196" s="276"/>
      <c r="AH196" s="276"/>
    </row>
    <row r="197" spans="32:39" x14ac:dyDescent="0.2">
      <c r="AF197" s="277"/>
      <c r="AG197" s="276"/>
      <c r="AH197" s="276"/>
    </row>
    <row r="198" spans="32:39" x14ac:dyDescent="0.2">
      <c r="AF198" s="277"/>
      <c r="AG198" s="276"/>
      <c r="AH198" s="276"/>
      <c r="AJ198" s="278"/>
    </row>
    <row r="199" spans="32:39" x14ac:dyDescent="0.2">
      <c r="AG199" s="276"/>
      <c r="AI199" s="276"/>
    </row>
    <row r="200" spans="32:39" x14ac:dyDescent="0.2">
      <c r="AF200" s="279"/>
      <c r="AG200" s="278"/>
      <c r="AI200" s="279"/>
      <c r="AJ200" s="276"/>
    </row>
    <row r="201" spans="32:39" x14ac:dyDescent="0.2">
      <c r="AH201" s="276"/>
      <c r="AJ201" s="276"/>
    </row>
    <row r="202" spans="32:39" x14ac:dyDescent="0.2">
      <c r="AH202" s="276"/>
      <c r="AJ202" s="276"/>
    </row>
    <row r="203" spans="32:39" x14ac:dyDescent="0.2">
      <c r="AF203" s="276"/>
      <c r="AG203" s="278"/>
      <c r="AH203" s="278"/>
      <c r="AI203" s="278"/>
      <c r="AK203" s="278"/>
      <c r="AL203" s="277"/>
      <c r="AM203" s="277"/>
    </row>
    <row r="204" spans="32:39" x14ac:dyDescent="0.2">
      <c r="AF204" s="277"/>
      <c r="AG204" s="277"/>
      <c r="AH204" s="277"/>
      <c r="AK204" s="278"/>
      <c r="AL204" s="277"/>
    </row>
    <row r="205" spans="32:39" x14ac:dyDescent="0.2">
      <c r="AF205" s="277"/>
      <c r="AG205" s="276"/>
      <c r="AH205" s="277"/>
      <c r="AI205" s="276"/>
      <c r="AK205" s="278"/>
      <c r="AL205" s="277"/>
    </row>
    <row r="206" spans="32:39" x14ac:dyDescent="0.2">
      <c r="AF206" s="277"/>
      <c r="AG206" s="276"/>
      <c r="AH206" s="276"/>
      <c r="AI206" s="276"/>
      <c r="AJ206" s="276"/>
      <c r="AK206" s="278"/>
      <c r="AL206" s="277"/>
    </row>
    <row r="207" spans="32:39" x14ac:dyDescent="0.2">
      <c r="AF207" s="276"/>
      <c r="AG207" s="276"/>
      <c r="AH207" s="278"/>
      <c r="AI207" s="278"/>
      <c r="AJ207" s="276"/>
      <c r="AK207" s="278"/>
      <c r="AL207" s="277"/>
    </row>
    <row r="208" spans="32:39" x14ac:dyDescent="0.2">
      <c r="AK208" s="278"/>
      <c r="AL208" s="277"/>
    </row>
    <row r="209" spans="32:38" x14ac:dyDescent="0.2">
      <c r="AK209" s="278"/>
      <c r="AL209" s="277"/>
    </row>
    <row r="210" spans="32:38" x14ac:dyDescent="0.2">
      <c r="AF210" s="276"/>
      <c r="AG210" s="278"/>
      <c r="AH210" s="278"/>
      <c r="AI210" s="278"/>
      <c r="AK210" s="278"/>
      <c r="AL210" s="277"/>
    </row>
    <row r="211" spans="32:38" x14ac:dyDescent="0.2">
      <c r="AF211" s="277"/>
      <c r="AG211" s="277"/>
      <c r="AH211" s="277"/>
      <c r="AK211" s="278"/>
      <c r="AL211" s="277"/>
    </row>
    <row r="212" spans="32:38" x14ac:dyDescent="0.2">
      <c r="AF212" s="277"/>
      <c r="AG212" s="276"/>
      <c r="AH212" s="277"/>
      <c r="AI212" s="276"/>
      <c r="AK212" s="278"/>
      <c r="AL212" s="277"/>
    </row>
    <row r="213" spans="32:38" x14ac:dyDescent="0.2">
      <c r="AF213" s="277"/>
      <c r="AG213" s="276"/>
      <c r="AH213" s="276"/>
      <c r="AI213" s="276"/>
      <c r="AJ213" s="276"/>
      <c r="AK213" s="278"/>
      <c r="AL213" s="277"/>
    </row>
    <row r="214" spans="32:38" x14ac:dyDescent="0.2">
      <c r="AF214" s="276"/>
      <c r="AG214" s="276"/>
      <c r="AH214" s="278"/>
      <c r="AI214" s="278"/>
      <c r="AJ214" s="276"/>
      <c r="AK214" s="278"/>
      <c r="AL214" s="277"/>
    </row>
    <row r="215" spans="32:38" x14ac:dyDescent="0.2">
      <c r="AK215" s="278"/>
      <c r="AL215" s="277"/>
    </row>
    <row r="216" spans="32:38" x14ac:dyDescent="0.2">
      <c r="AK216" s="278"/>
      <c r="AL216" s="277"/>
    </row>
    <row r="217" spans="32:38" x14ac:dyDescent="0.2">
      <c r="AF217" s="276"/>
      <c r="AG217" s="278"/>
      <c r="AH217" s="278"/>
      <c r="AI217" s="278"/>
      <c r="AK217" s="278"/>
      <c r="AL217" s="277"/>
    </row>
    <row r="218" spans="32:38" x14ac:dyDescent="0.2">
      <c r="AF218" s="277"/>
      <c r="AG218" s="277"/>
      <c r="AH218" s="277"/>
      <c r="AK218" s="278"/>
      <c r="AL218" s="277"/>
    </row>
    <row r="219" spans="32:38" x14ac:dyDescent="0.2">
      <c r="AF219" s="277"/>
      <c r="AG219" s="276"/>
      <c r="AH219" s="277"/>
      <c r="AI219" s="276"/>
      <c r="AK219" s="278"/>
      <c r="AL219" s="277"/>
    </row>
    <row r="220" spans="32:38" x14ac:dyDescent="0.2">
      <c r="AF220" s="277"/>
      <c r="AG220" s="276"/>
      <c r="AH220" s="276"/>
      <c r="AI220" s="276"/>
      <c r="AJ220" s="276"/>
    </row>
    <row r="221" spans="32:38" x14ac:dyDescent="0.2">
      <c r="AF221" s="276"/>
      <c r="AG221" s="276"/>
      <c r="AH221" s="276"/>
      <c r="AI221" s="276"/>
      <c r="AJ221" s="276"/>
    </row>
    <row r="225" spans="32:36" x14ac:dyDescent="0.2">
      <c r="AF225" s="276"/>
      <c r="AG225" s="278"/>
      <c r="AH225" s="278"/>
    </row>
    <row r="226" spans="32:36" x14ac:dyDescent="0.2">
      <c r="AF226" s="278"/>
      <c r="AG226" s="277"/>
      <c r="AH226" s="277"/>
    </row>
    <row r="227" spans="32:36" x14ac:dyDescent="0.2">
      <c r="AF227" s="276"/>
      <c r="AG227" s="276"/>
      <c r="AH227" s="276"/>
    </row>
    <row r="228" spans="32:36" x14ac:dyDescent="0.2">
      <c r="AF228" s="276"/>
      <c r="AG228" s="276"/>
      <c r="AH228" s="276"/>
      <c r="AJ228" s="276"/>
    </row>
    <row r="229" spans="32:36" x14ac:dyDescent="0.2">
      <c r="AF229" s="276"/>
      <c r="AG229" s="276"/>
      <c r="AH229" s="276"/>
      <c r="AJ229" s="276"/>
    </row>
  </sheetData>
  <mergeCells count="101">
    <mergeCell ref="A2:J2"/>
    <mergeCell ref="A4:J4"/>
    <mergeCell ref="C6:M6"/>
    <mergeCell ref="A13:B13"/>
    <mergeCell ref="C13:N13"/>
    <mergeCell ref="C14:D17"/>
    <mergeCell ref="E14:M17"/>
    <mergeCell ref="N14:N17"/>
    <mergeCell ref="C18:D18"/>
    <mergeCell ref="E18:M18"/>
    <mergeCell ref="A19:N19"/>
    <mergeCell ref="A20:A25"/>
    <mergeCell ref="E20:E25"/>
    <mergeCell ref="F20:F25"/>
    <mergeCell ref="G20:G25"/>
    <mergeCell ref="H20:H25"/>
    <mergeCell ref="I20:I25"/>
    <mergeCell ref="J20:J25"/>
    <mergeCell ref="J26:J31"/>
    <mergeCell ref="K26:K31"/>
    <mergeCell ref="L26:L31"/>
    <mergeCell ref="M26:M31"/>
    <mergeCell ref="N26:N31"/>
    <mergeCell ref="A32:M32"/>
    <mergeCell ref="K20:K25"/>
    <mergeCell ref="L20:L25"/>
    <mergeCell ref="M20:M25"/>
    <mergeCell ref="N20:N25"/>
    <mergeCell ref="A26:A31"/>
    <mergeCell ref="E26:E31"/>
    <mergeCell ref="F26:F31"/>
    <mergeCell ref="G26:G31"/>
    <mergeCell ref="H26:H31"/>
    <mergeCell ref="I26:I31"/>
    <mergeCell ref="A33:N33"/>
    <mergeCell ref="A34:A37"/>
    <mergeCell ref="E34:E37"/>
    <mergeCell ref="F34:F37"/>
    <mergeCell ref="G34:G37"/>
    <mergeCell ref="H34:H37"/>
    <mergeCell ref="I34:I37"/>
    <mergeCell ref="J34:J37"/>
    <mergeCell ref="K34:K37"/>
    <mergeCell ref="L34:L37"/>
    <mergeCell ref="N34:N37"/>
    <mergeCell ref="N57:N58"/>
    <mergeCell ref="N38:N41"/>
    <mergeCell ref="A42:A48"/>
    <mergeCell ref="E42:E48"/>
    <mergeCell ref="F42:F48"/>
    <mergeCell ref="G42:G48"/>
    <mergeCell ref="H42:H48"/>
    <mergeCell ref="I42:I48"/>
    <mergeCell ref="J42:J48"/>
    <mergeCell ref="K42:K48"/>
    <mergeCell ref="L42:L48"/>
    <mergeCell ref="M42:M48"/>
    <mergeCell ref="N42:N48"/>
    <mergeCell ref="A38:A41"/>
    <mergeCell ref="E38:E41"/>
    <mergeCell ref="F38:F41"/>
    <mergeCell ref="G38:G41"/>
    <mergeCell ref="H38:H41"/>
    <mergeCell ref="I38:I41"/>
    <mergeCell ref="J38:J41"/>
    <mergeCell ref="K38:K41"/>
    <mergeCell ref="L38:L41"/>
    <mergeCell ref="A60:M60"/>
    <mergeCell ref="A61:N61"/>
    <mergeCell ref="A62:A64"/>
    <mergeCell ref="N62:N64"/>
    <mergeCell ref="A65:A67"/>
    <mergeCell ref="N65:N67"/>
    <mergeCell ref="L49:L55"/>
    <mergeCell ref="M49:M55"/>
    <mergeCell ref="N49:N55"/>
    <mergeCell ref="A56:M56"/>
    <mergeCell ref="A57:A58"/>
    <mergeCell ref="E57:G58"/>
    <mergeCell ref="H57:H58"/>
    <mergeCell ref="I57:I58"/>
    <mergeCell ref="J57:J58"/>
    <mergeCell ref="K57:L58"/>
    <mergeCell ref="A49:A55"/>
    <mergeCell ref="E49:E55"/>
    <mergeCell ref="F49:F55"/>
    <mergeCell ref="G49:G55"/>
    <mergeCell ref="H49:H55"/>
    <mergeCell ref="I49:I55"/>
    <mergeCell ref="J49:J55"/>
    <mergeCell ref="K49:K55"/>
    <mergeCell ref="A76:I76"/>
    <mergeCell ref="J76:M76"/>
    <mergeCell ref="A77:K77"/>
    <mergeCell ref="L77:N77"/>
    <mergeCell ref="A68:A70"/>
    <mergeCell ref="N68:N70"/>
    <mergeCell ref="A71:M71"/>
    <mergeCell ref="A72:M72"/>
    <mergeCell ref="I73:M73"/>
    <mergeCell ref="B74:C74"/>
  </mergeCells>
  <pageMargins left="0.43307086614173229" right="0.39370078740157483" top="0.43307086614173229" bottom="0.51181102362204722" header="0.35433070866141736" footer="0.19685039370078741"/>
  <pageSetup paperSize="9" scale="84" fitToHeight="2" orientation="landscape" r:id="rId1"/>
  <headerFooter alignWithMargins="0"/>
  <rowBreaks count="1" manualBreakCount="1">
    <brk id="6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99" zoomScaleNormal="99" workbookViewId="0">
      <selection activeCell="V11" sqref="V11"/>
    </sheetView>
  </sheetViews>
  <sheetFormatPr defaultColWidth="9.28515625" defaultRowHeight="15" x14ac:dyDescent="0.25"/>
  <cols>
    <col min="1" max="1" width="3.7109375" style="771" customWidth="1"/>
    <col min="2" max="2" width="38.28515625" style="771" customWidth="1"/>
    <col min="3" max="3" width="8.140625" style="771" customWidth="1"/>
    <col min="4" max="4" width="12.28515625" style="771" customWidth="1"/>
    <col min="5" max="5" width="19" style="771" customWidth="1"/>
    <col min="6" max="6" width="9.28515625" style="771"/>
    <col min="7" max="7" width="10" style="771" bestFit="1" customWidth="1"/>
    <col min="8" max="11" width="9.28515625" style="771"/>
    <col min="12" max="12" width="14" style="771" customWidth="1"/>
    <col min="13" max="14" width="9.28515625" style="771"/>
    <col min="15" max="15" width="9.28515625" style="771" customWidth="1"/>
    <col min="16" max="16" width="9.28515625" style="771"/>
    <col min="17" max="17" width="9.28515625" style="771" customWidth="1"/>
    <col min="18" max="24" width="9.28515625" style="771"/>
    <col min="25" max="25" width="9.28515625" style="771" customWidth="1"/>
    <col min="26" max="16384" width="9.28515625" style="771"/>
  </cols>
  <sheetData>
    <row r="1" spans="1:12" x14ac:dyDescent="0.25">
      <c r="A1" s="1180" t="s">
        <v>632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</row>
    <row r="2" spans="1:12" x14ac:dyDescent="0.25">
      <c r="A2" s="1180" t="s">
        <v>1125</v>
      </c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1180"/>
    </row>
    <row r="3" spans="1:12" ht="46.15" customHeight="1" x14ac:dyDescent="0.25">
      <c r="A3" s="1181" t="s">
        <v>1220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</row>
    <row r="4" spans="1:12" x14ac:dyDescent="0.25">
      <c r="A4" s="1178" t="s">
        <v>1126</v>
      </c>
      <c r="B4" s="1179"/>
      <c r="C4" s="1179"/>
      <c r="D4" s="1178"/>
      <c r="E4" s="1179"/>
      <c r="F4" s="1179"/>
      <c r="G4" s="1179"/>
      <c r="H4" s="1179"/>
      <c r="I4" s="1179"/>
      <c r="J4" s="1179"/>
      <c r="K4" s="1179"/>
      <c r="L4" s="1179"/>
    </row>
    <row r="5" spans="1:12" x14ac:dyDescent="0.25">
      <c r="A5" s="1178" t="s">
        <v>9</v>
      </c>
      <c r="B5" s="1179"/>
      <c r="C5" s="1179"/>
      <c r="D5" s="1178" t="s">
        <v>1127</v>
      </c>
      <c r="E5" s="1179"/>
      <c r="F5" s="1179"/>
      <c r="G5" s="1179"/>
      <c r="H5" s="1179"/>
      <c r="I5" s="1179"/>
      <c r="J5" s="1179"/>
      <c r="K5" s="1179"/>
      <c r="L5" s="1179"/>
    </row>
    <row r="6" spans="1:12" x14ac:dyDescent="0.25">
      <c r="A6" s="827" t="s">
        <v>1128</v>
      </c>
      <c r="B6" s="828"/>
      <c r="C6" s="829"/>
      <c r="D6" s="830"/>
      <c r="E6" s="829"/>
      <c r="F6" s="829"/>
      <c r="G6" s="829"/>
      <c r="H6" s="829"/>
      <c r="I6" s="829"/>
      <c r="J6" s="829"/>
      <c r="K6" s="829"/>
      <c r="L6" s="831"/>
    </row>
    <row r="7" spans="1:12" ht="21" customHeight="1" x14ac:dyDescent="0.25">
      <c r="A7" s="1167" t="s">
        <v>1129</v>
      </c>
      <c r="B7" s="1167" t="s">
        <v>822</v>
      </c>
      <c r="C7" s="1167" t="s">
        <v>1130</v>
      </c>
      <c r="D7" s="1167" t="s">
        <v>640</v>
      </c>
      <c r="E7" s="1167" t="s">
        <v>311</v>
      </c>
      <c r="F7" s="1167" t="s">
        <v>641</v>
      </c>
      <c r="G7" s="1167"/>
      <c r="H7" s="1167"/>
      <c r="I7" s="1167"/>
      <c r="J7" s="1167"/>
      <c r="K7" s="1168"/>
      <c r="L7" s="1167" t="s">
        <v>1131</v>
      </c>
    </row>
    <row r="8" spans="1:12" ht="20.25" customHeight="1" x14ac:dyDescent="0.25">
      <c r="A8" s="1168"/>
      <c r="B8" s="1168"/>
      <c r="C8" s="1168"/>
      <c r="D8" s="1168"/>
      <c r="E8" s="1168"/>
      <c r="F8" s="832" t="s">
        <v>643</v>
      </c>
      <c r="G8" s="832" t="s">
        <v>1132</v>
      </c>
      <c r="H8" s="832" t="s">
        <v>1133</v>
      </c>
      <c r="I8" s="832" t="s">
        <v>1134</v>
      </c>
      <c r="J8" s="832" t="s">
        <v>1135</v>
      </c>
      <c r="K8" s="832" t="s">
        <v>1136</v>
      </c>
      <c r="L8" s="1168"/>
    </row>
    <row r="9" spans="1:12" x14ac:dyDescent="0.25">
      <c r="A9" s="404">
        <v>1</v>
      </c>
      <c r="B9" s="404">
        <v>2</v>
      </c>
      <c r="C9" s="404">
        <v>3</v>
      </c>
      <c r="D9" s="404">
        <v>4</v>
      </c>
      <c r="E9" s="404">
        <v>5</v>
      </c>
      <c r="F9" s="404">
        <v>6</v>
      </c>
      <c r="G9" s="404">
        <v>7</v>
      </c>
      <c r="H9" s="404">
        <v>8</v>
      </c>
      <c r="I9" s="404">
        <v>9</v>
      </c>
      <c r="J9" s="404">
        <v>10</v>
      </c>
      <c r="K9" s="404">
        <v>11</v>
      </c>
      <c r="L9" s="404">
        <v>12</v>
      </c>
    </row>
    <row r="10" spans="1:12" x14ac:dyDescent="0.25">
      <c r="A10" s="1172" t="s">
        <v>646</v>
      </c>
      <c r="B10" s="1173"/>
      <c r="C10" s="1173"/>
      <c r="D10" s="1173"/>
      <c r="E10" s="1173"/>
      <c r="F10" s="1173"/>
      <c r="G10" s="1173"/>
      <c r="H10" s="1173"/>
      <c r="I10" s="1173"/>
      <c r="J10" s="1173"/>
      <c r="K10" s="1173"/>
      <c r="L10" s="1174"/>
    </row>
    <row r="11" spans="1:12" ht="38.25" x14ac:dyDescent="0.25">
      <c r="A11" s="833">
        <v>1</v>
      </c>
      <c r="B11" s="406" t="s">
        <v>1137</v>
      </c>
      <c r="C11" s="404" t="s">
        <v>540</v>
      </c>
      <c r="D11" s="424">
        <v>7</v>
      </c>
      <c r="E11" s="415" t="s">
        <v>1138</v>
      </c>
      <c r="F11" s="795">
        <v>27</v>
      </c>
      <c r="G11" s="834"/>
      <c r="H11" s="833"/>
      <c r="I11" s="833"/>
      <c r="J11" s="833"/>
      <c r="K11" s="776"/>
      <c r="L11" s="791">
        <f>D11*F11</f>
        <v>189</v>
      </c>
    </row>
    <row r="12" spans="1:12" s="843" customFormat="1" ht="38.25" x14ac:dyDescent="0.25">
      <c r="A12" s="833">
        <v>2</v>
      </c>
      <c r="B12" s="406" t="s">
        <v>1139</v>
      </c>
      <c r="C12" s="404" t="s">
        <v>1140</v>
      </c>
      <c r="D12" s="404">
        <v>152</v>
      </c>
      <c r="E12" s="415" t="s">
        <v>1225</v>
      </c>
      <c r="F12" s="795">
        <v>59.9</v>
      </c>
      <c r="G12" s="795">
        <v>0.9</v>
      </c>
      <c r="H12" s="834"/>
      <c r="I12" s="833"/>
      <c r="J12" s="833"/>
      <c r="K12" s="776"/>
      <c r="L12" s="791">
        <f>D12*F12*G12</f>
        <v>8194.32</v>
      </c>
    </row>
    <row r="13" spans="1:12" ht="51" x14ac:dyDescent="0.25">
      <c r="A13" s="833">
        <v>3</v>
      </c>
      <c r="B13" s="406" t="s">
        <v>1141</v>
      </c>
      <c r="C13" s="404" t="s">
        <v>1142</v>
      </c>
      <c r="D13" s="786">
        <v>6</v>
      </c>
      <c r="E13" s="415" t="s">
        <v>1143</v>
      </c>
      <c r="F13" s="795">
        <v>8.5</v>
      </c>
      <c r="G13" s="834">
        <v>0.5</v>
      </c>
      <c r="H13" s="833"/>
      <c r="I13" s="833"/>
      <c r="J13" s="833"/>
      <c r="K13" s="776"/>
      <c r="L13" s="791">
        <f>D13*F13*G13</f>
        <v>25.5</v>
      </c>
    </row>
    <row r="14" spans="1:12" ht="51" x14ac:dyDescent="0.25">
      <c r="A14" s="833">
        <v>4</v>
      </c>
      <c r="B14" s="406" t="s">
        <v>1144</v>
      </c>
      <c r="C14" s="404" t="s">
        <v>1142</v>
      </c>
      <c r="D14" s="786">
        <v>6</v>
      </c>
      <c r="E14" s="415" t="s">
        <v>1145</v>
      </c>
      <c r="F14" s="795">
        <v>8.5</v>
      </c>
      <c r="G14" s="834"/>
      <c r="H14" s="833"/>
      <c r="I14" s="833"/>
      <c r="J14" s="833"/>
      <c r="K14" s="776"/>
      <c r="L14" s="791">
        <f>D14*F14</f>
        <v>51</v>
      </c>
    </row>
    <row r="15" spans="1:12" ht="51" x14ac:dyDescent="0.25">
      <c r="A15" s="833">
        <v>5</v>
      </c>
      <c r="B15" s="406" t="s">
        <v>1146</v>
      </c>
      <c r="C15" s="404" t="s">
        <v>1142</v>
      </c>
      <c r="D15" s="786">
        <v>22</v>
      </c>
      <c r="E15" s="415" t="s">
        <v>1147</v>
      </c>
      <c r="F15" s="795">
        <v>18.399999999999999</v>
      </c>
      <c r="G15" s="834">
        <v>0.5</v>
      </c>
      <c r="H15" s="833"/>
      <c r="I15" s="833"/>
      <c r="J15" s="833"/>
      <c r="K15" s="776"/>
      <c r="L15" s="791">
        <f>D15*F15*G15</f>
        <v>202.39999999999998</v>
      </c>
    </row>
    <row r="16" spans="1:12" ht="51" x14ac:dyDescent="0.25">
      <c r="A16" s="833">
        <v>6</v>
      </c>
      <c r="B16" s="406" t="s">
        <v>1148</v>
      </c>
      <c r="C16" s="404" t="s">
        <v>1142</v>
      </c>
      <c r="D16" s="786">
        <v>22</v>
      </c>
      <c r="E16" s="415" t="s">
        <v>1149</v>
      </c>
      <c r="F16" s="795">
        <v>18.399999999999999</v>
      </c>
      <c r="G16" s="834"/>
      <c r="H16" s="833"/>
      <c r="I16" s="833"/>
      <c r="J16" s="833"/>
      <c r="K16" s="776"/>
      <c r="L16" s="791">
        <f>D16*F16</f>
        <v>404.79999999999995</v>
      </c>
    </row>
    <row r="17" spans="1:12" ht="38.25" x14ac:dyDescent="0.25">
      <c r="A17" s="833">
        <v>7</v>
      </c>
      <c r="B17" s="835" t="s">
        <v>1150</v>
      </c>
      <c r="C17" s="776" t="s">
        <v>1151</v>
      </c>
      <c r="D17" s="776">
        <v>50</v>
      </c>
      <c r="E17" s="415" t="s">
        <v>1224</v>
      </c>
      <c r="F17" s="776">
        <v>1.6</v>
      </c>
      <c r="G17" s="776">
        <v>0.6</v>
      </c>
      <c r="H17" s="776"/>
      <c r="I17" s="776"/>
      <c r="J17" s="776"/>
      <c r="K17" s="776"/>
      <c r="L17" s="791">
        <f t="shared" ref="L17" si="0">D17*F17</f>
        <v>80</v>
      </c>
    </row>
    <row r="18" spans="1:12" ht="25.5" x14ac:dyDescent="0.25">
      <c r="A18" s="833">
        <v>8</v>
      </c>
      <c r="B18" s="835" t="s">
        <v>1152</v>
      </c>
      <c r="C18" s="776" t="s">
        <v>1151</v>
      </c>
      <c r="D18" s="776">
        <v>96</v>
      </c>
      <c r="E18" s="415" t="s">
        <v>1223</v>
      </c>
      <c r="F18" s="776">
        <v>2.1</v>
      </c>
      <c r="G18" s="776"/>
      <c r="H18" s="776"/>
      <c r="I18" s="776"/>
      <c r="J18" s="776"/>
      <c r="K18" s="776"/>
      <c r="L18" s="791">
        <f>D18*F18</f>
        <v>201.60000000000002</v>
      </c>
    </row>
    <row r="19" spans="1:12" s="844" customFormat="1" ht="25.5" x14ac:dyDescent="0.25">
      <c r="A19" s="833">
        <v>9</v>
      </c>
      <c r="B19" s="835" t="s">
        <v>1153</v>
      </c>
      <c r="C19" s="776" t="s">
        <v>1221</v>
      </c>
      <c r="D19" s="776">
        <v>10</v>
      </c>
      <c r="E19" s="415" t="s">
        <v>1222</v>
      </c>
      <c r="F19" s="775">
        <v>22.9</v>
      </c>
      <c r="G19" s="791">
        <v>0.7</v>
      </c>
      <c r="H19" s="775"/>
      <c r="I19" s="776"/>
      <c r="J19" s="776"/>
      <c r="K19" s="776"/>
      <c r="L19" s="791">
        <f>D19*F19*G19</f>
        <v>160.29999999999998</v>
      </c>
    </row>
    <row r="20" spans="1:12" x14ac:dyDescent="0.25">
      <c r="A20" s="772"/>
      <c r="B20" s="773" t="s">
        <v>1154</v>
      </c>
      <c r="C20" s="773"/>
      <c r="D20" s="774"/>
      <c r="E20" s="772"/>
      <c r="F20" s="775"/>
      <c r="G20" s="772"/>
      <c r="H20" s="775"/>
      <c r="I20" s="776"/>
      <c r="J20" s="776"/>
      <c r="K20" s="776"/>
      <c r="L20" s="777">
        <f>SUM(L11:L19)</f>
        <v>9508.9199999999983</v>
      </c>
    </row>
    <row r="21" spans="1:12" ht="51" x14ac:dyDescent="0.25">
      <c r="A21" s="772"/>
      <c r="B21" s="406" t="s">
        <v>1155</v>
      </c>
      <c r="C21" s="778"/>
      <c r="D21" s="779">
        <f>L20</f>
        <v>9508.9199999999983</v>
      </c>
      <c r="E21" s="776" t="s">
        <v>1156</v>
      </c>
      <c r="F21" s="780">
        <v>0.2</v>
      </c>
      <c r="G21" s="781"/>
      <c r="H21" s="781"/>
      <c r="I21" s="781"/>
      <c r="J21" s="781"/>
      <c r="K21" s="782"/>
      <c r="L21" s="779">
        <f>D21*F21</f>
        <v>1901.7839999999997</v>
      </c>
    </row>
    <row r="22" spans="1:12" ht="25.5" x14ac:dyDescent="0.25">
      <c r="A22" s="772"/>
      <c r="B22" s="406" t="s">
        <v>1217</v>
      </c>
      <c r="C22" s="778"/>
      <c r="D22" s="779">
        <f>(L21+L20)</f>
        <v>11410.703999999998</v>
      </c>
      <c r="E22" s="776" t="s">
        <v>1218</v>
      </c>
      <c r="F22" s="825">
        <v>1.4</v>
      </c>
      <c r="G22" s="781"/>
      <c r="H22" s="781"/>
      <c r="I22" s="781"/>
      <c r="J22" s="781"/>
      <c r="K22" s="782"/>
      <c r="L22" s="779">
        <f>D22*F22</f>
        <v>15974.985599999996</v>
      </c>
    </row>
    <row r="23" spans="1:12" x14ac:dyDescent="0.25">
      <c r="A23" s="772"/>
      <c r="B23" s="773" t="s">
        <v>1157</v>
      </c>
      <c r="C23" s="773"/>
      <c r="D23" s="774"/>
      <c r="E23" s="772"/>
      <c r="F23" s="783"/>
      <c r="G23" s="772"/>
      <c r="H23" s="776"/>
      <c r="I23" s="776"/>
      <c r="J23" s="776"/>
      <c r="K23" s="776"/>
      <c r="L23" s="777">
        <f>L22</f>
        <v>15974.985599999996</v>
      </c>
    </row>
    <row r="24" spans="1:12" x14ac:dyDescent="0.25">
      <c r="A24" s="1172" t="s">
        <v>435</v>
      </c>
      <c r="B24" s="1173"/>
      <c r="C24" s="1173"/>
      <c r="D24" s="1173"/>
      <c r="E24" s="1173"/>
      <c r="F24" s="1173"/>
      <c r="G24" s="1173"/>
      <c r="H24" s="1173"/>
      <c r="I24" s="1173"/>
      <c r="J24" s="1173"/>
      <c r="K24" s="1173"/>
      <c r="L24" s="1174"/>
    </row>
    <row r="25" spans="1:12" ht="25.5" x14ac:dyDescent="0.25">
      <c r="A25" s="405">
        <v>10</v>
      </c>
      <c r="B25" s="415" t="s">
        <v>1226</v>
      </c>
      <c r="C25" s="834" t="s">
        <v>438</v>
      </c>
      <c r="D25" s="834">
        <v>10</v>
      </c>
      <c r="E25" s="836" t="s">
        <v>1158</v>
      </c>
      <c r="F25" s="422">
        <v>48.9</v>
      </c>
      <c r="G25" s="404"/>
      <c r="H25" s="404"/>
      <c r="I25" s="404"/>
      <c r="J25" s="404"/>
      <c r="K25" s="834"/>
      <c r="L25" s="791">
        <f t="shared" ref="L25:L37" si="1">D25*F25</f>
        <v>489</v>
      </c>
    </row>
    <row r="26" spans="1:12" ht="38.25" x14ac:dyDescent="0.25">
      <c r="A26" s="405">
        <v>11</v>
      </c>
      <c r="B26" s="415" t="s">
        <v>1227</v>
      </c>
      <c r="C26" s="834" t="s">
        <v>438</v>
      </c>
      <c r="D26" s="834">
        <v>20</v>
      </c>
      <c r="E26" s="836" t="s">
        <v>1159</v>
      </c>
      <c r="F26" s="422">
        <v>1.8</v>
      </c>
      <c r="G26" s="404"/>
      <c r="H26" s="404"/>
      <c r="I26" s="404"/>
      <c r="J26" s="404"/>
      <c r="K26" s="834"/>
      <c r="L26" s="791">
        <f t="shared" si="1"/>
        <v>36</v>
      </c>
    </row>
    <row r="27" spans="1:12" x14ac:dyDescent="0.25">
      <c r="A27" s="405">
        <v>12</v>
      </c>
      <c r="B27" s="415" t="s">
        <v>1167</v>
      </c>
      <c r="C27" s="834" t="s">
        <v>438</v>
      </c>
      <c r="D27" s="834">
        <v>20</v>
      </c>
      <c r="E27" s="836" t="s">
        <v>1168</v>
      </c>
      <c r="F27" s="422">
        <v>18.2</v>
      </c>
      <c r="G27" s="404"/>
      <c r="H27" s="404"/>
      <c r="I27" s="404"/>
      <c r="J27" s="404"/>
      <c r="K27" s="834"/>
      <c r="L27" s="791">
        <f>D27*F27</f>
        <v>364</v>
      </c>
    </row>
    <row r="28" spans="1:12" ht="38.25" x14ac:dyDescent="0.25">
      <c r="A28" s="405">
        <v>13</v>
      </c>
      <c r="B28" s="415" t="s">
        <v>1165</v>
      </c>
      <c r="C28" s="834" t="s">
        <v>438</v>
      </c>
      <c r="D28" s="834">
        <v>20</v>
      </c>
      <c r="E28" s="836" t="s">
        <v>1166</v>
      </c>
      <c r="F28" s="422">
        <v>19.600000000000001</v>
      </c>
      <c r="G28" s="404"/>
      <c r="H28" s="404"/>
      <c r="I28" s="404"/>
      <c r="J28" s="404"/>
      <c r="K28" s="834"/>
      <c r="L28" s="791">
        <f>D28*F28</f>
        <v>392</v>
      </c>
    </row>
    <row r="29" spans="1:12" ht="25.5" x14ac:dyDescent="0.25">
      <c r="A29" s="405">
        <v>14</v>
      </c>
      <c r="B29" s="415" t="s">
        <v>1160</v>
      </c>
      <c r="C29" s="834" t="s">
        <v>438</v>
      </c>
      <c r="D29" s="834">
        <v>20</v>
      </c>
      <c r="E29" s="836" t="s">
        <v>1161</v>
      </c>
      <c r="F29" s="422">
        <v>1.9</v>
      </c>
      <c r="G29" s="404"/>
      <c r="H29" s="404"/>
      <c r="I29" s="404"/>
      <c r="J29" s="404"/>
      <c r="K29" s="834"/>
      <c r="L29" s="791">
        <f t="shared" si="1"/>
        <v>38</v>
      </c>
    </row>
    <row r="30" spans="1:12" ht="25.5" x14ac:dyDescent="0.25">
      <c r="A30" s="405">
        <v>15</v>
      </c>
      <c r="B30" s="415" t="s">
        <v>1162</v>
      </c>
      <c r="C30" s="834" t="s">
        <v>438</v>
      </c>
      <c r="D30" s="834">
        <v>20</v>
      </c>
      <c r="E30" s="836" t="s">
        <v>1163</v>
      </c>
      <c r="F30" s="422">
        <v>2.9</v>
      </c>
      <c r="G30" s="404"/>
      <c r="H30" s="404"/>
      <c r="I30" s="404"/>
      <c r="J30" s="404"/>
      <c r="K30" s="834"/>
      <c r="L30" s="791">
        <f t="shared" si="1"/>
        <v>58</v>
      </c>
    </row>
    <row r="31" spans="1:12" ht="51" x14ac:dyDescent="0.25">
      <c r="A31" s="405">
        <v>16</v>
      </c>
      <c r="B31" s="415" t="s">
        <v>1164</v>
      </c>
      <c r="C31" s="834" t="s">
        <v>438</v>
      </c>
      <c r="D31" s="834">
        <v>20</v>
      </c>
      <c r="E31" s="836" t="s">
        <v>1161</v>
      </c>
      <c r="F31" s="422">
        <v>13.7</v>
      </c>
      <c r="G31" s="404"/>
      <c r="H31" s="404"/>
      <c r="I31" s="404"/>
      <c r="J31" s="404"/>
      <c r="K31" s="834"/>
      <c r="L31" s="791">
        <f t="shared" si="1"/>
        <v>274</v>
      </c>
    </row>
    <row r="32" spans="1:12" ht="25.5" x14ac:dyDescent="0.25">
      <c r="A32" s="405">
        <v>17</v>
      </c>
      <c r="B32" s="415" t="s">
        <v>1169</v>
      </c>
      <c r="C32" s="834" t="s">
        <v>462</v>
      </c>
      <c r="D32" s="834">
        <v>40</v>
      </c>
      <c r="E32" s="836" t="s">
        <v>1170</v>
      </c>
      <c r="F32" s="422">
        <v>45.7</v>
      </c>
      <c r="G32" s="404"/>
      <c r="H32" s="404"/>
      <c r="I32" s="404"/>
      <c r="J32" s="404"/>
      <c r="K32" s="834"/>
      <c r="L32" s="791">
        <f t="shared" si="1"/>
        <v>1828</v>
      </c>
    </row>
    <row r="33" spans="1:14" ht="25.5" x14ac:dyDescent="0.25">
      <c r="A33" s="405">
        <v>18</v>
      </c>
      <c r="B33" s="415" t="s">
        <v>1171</v>
      </c>
      <c r="C33" s="834" t="s">
        <v>462</v>
      </c>
      <c r="D33" s="834">
        <v>6</v>
      </c>
      <c r="E33" s="836" t="s">
        <v>1172</v>
      </c>
      <c r="F33" s="422">
        <v>11.3</v>
      </c>
      <c r="G33" s="404"/>
      <c r="H33" s="404"/>
      <c r="I33" s="404"/>
      <c r="J33" s="404"/>
      <c r="K33" s="834"/>
      <c r="L33" s="791">
        <f t="shared" si="1"/>
        <v>67.800000000000011</v>
      </c>
    </row>
    <row r="34" spans="1:14" ht="25.5" x14ac:dyDescent="0.25">
      <c r="A34" s="405">
        <v>19</v>
      </c>
      <c r="B34" s="415" t="s">
        <v>1173</v>
      </c>
      <c r="C34" s="834" t="s">
        <v>462</v>
      </c>
      <c r="D34" s="834">
        <v>6</v>
      </c>
      <c r="E34" s="836" t="s">
        <v>1174</v>
      </c>
      <c r="F34" s="788">
        <v>13.3</v>
      </c>
      <c r="G34" s="836"/>
      <c r="H34" s="836"/>
      <c r="I34" s="836"/>
      <c r="J34" s="836"/>
      <c r="K34" s="834"/>
      <c r="L34" s="791">
        <f t="shared" si="1"/>
        <v>79.800000000000011</v>
      </c>
    </row>
    <row r="35" spans="1:14" x14ac:dyDescent="0.25">
      <c r="A35" s="405">
        <v>20</v>
      </c>
      <c r="B35" s="415" t="s">
        <v>437</v>
      </c>
      <c r="C35" s="834" t="s">
        <v>438</v>
      </c>
      <c r="D35" s="834">
        <v>6</v>
      </c>
      <c r="E35" s="415" t="s">
        <v>1175</v>
      </c>
      <c r="F35" s="788">
        <v>3.8</v>
      </c>
      <c r="G35" s="836"/>
      <c r="H35" s="836"/>
      <c r="I35" s="836"/>
      <c r="J35" s="836"/>
      <c r="K35" s="834"/>
      <c r="L35" s="791">
        <f t="shared" si="1"/>
        <v>22.799999999999997</v>
      </c>
    </row>
    <row r="36" spans="1:14" ht="38.25" x14ac:dyDescent="0.25">
      <c r="A36" s="405">
        <v>21</v>
      </c>
      <c r="B36" s="415" t="s">
        <v>1176</v>
      </c>
      <c r="C36" s="834" t="s">
        <v>1177</v>
      </c>
      <c r="D36" s="834">
        <v>6</v>
      </c>
      <c r="E36" s="415" t="s">
        <v>1178</v>
      </c>
      <c r="F36" s="788">
        <v>48.8</v>
      </c>
      <c r="G36" s="404"/>
      <c r="H36" s="404"/>
      <c r="I36" s="404"/>
      <c r="J36" s="404"/>
      <c r="K36" s="834"/>
      <c r="L36" s="791">
        <f t="shared" si="1"/>
        <v>292.79999999999995</v>
      </c>
    </row>
    <row r="37" spans="1:14" ht="25.5" x14ac:dyDescent="0.25">
      <c r="A37" s="405">
        <v>22</v>
      </c>
      <c r="B37" s="415" t="s">
        <v>1179</v>
      </c>
      <c r="C37" s="834" t="s">
        <v>1180</v>
      </c>
      <c r="D37" s="834">
        <v>6</v>
      </c>
      <c r="E37" s="836" t="s">
        <v>1181</v>
      </c>
      <c r="F37" s="788">
        <v>18.2</v>
      </c>
      <c r="G37" s="404"/>
      <c r="H37" s="404"/>
      <c r="I37" s="404"/>
      <c r="J37" s="404"/>
      <c r="K37" s="834"/>
      <c r="L37" s="791">
        <f t="shared" si="1"/>
        <v>109.19999999999999</v>
      </c>
    </row>
    <row r="38" spans="1:14" x14ac:dyDescent="0.25">
      <c r="A38" s="784"/>
      <c r="B38" s="773" t="s">
        <v>1182</v>
      </c>
      <c r="C38" s="773"/>
      <c r="D38" s="774"/>
      <c r="E38" s="776"/>
      <c r="F38" s="776"/>
      <c r="G38" s="776"/>
      <c r="H38" s="776"/>
      <c r="I38" s="776"/>
      <c r="J38" s="776"/>
      <c r="K38" s="776"/>
      <c r="L38" s="777">
        <f>SUM(L25:L37)</f>
        <v>4051.4000000000005</v>
      </c>
      <c r="N38" s="785"/>
    </row>
    <row r="39" spans="1:14" x14ac:dyDescent="0.25">
      <c r="A39" s="1172" t="s">
        <v>465</v>
      </c>
      <c r="B39" s="1173"/>
      <c r="C39" s="1173"/>
      <c r="D39" s="1173"/>
      <c r="E39" s="1173"/>
      <c r="F39" s="1173"/>
      <c r="G39" s="1173"/>
      <c r="H39" s="1173"/>
      <c r="I39" s="1173"/>
      <c r="J39" s="1173"/>
      <c r="K39" s="1173"/>
      <c r="L39" s="1174"/>
      <c r="N39" s="785"/>
    </row>
    <row r="40" spans="1:14" ht="38.25" x14ac:dyDescent="0.25">
      <c r="A40" s="405">
        <v>23</v>
      </c>
      <c r="B40" s="406" t="s">
        <v>1183</v>
      </c>
      <c r="C40" s="404" t="s">
        <v>540</v>
      </c>
      <c r="D40" s="404">
        <f>D11</f>
        <v>7</v>
      </c>
      <c r="E40" s="415" t="s">
        <v>1138</v>
      </c>
      <c r="F40" s="795">
        <v>18.5</v>
      </c>
      <c r="G40" s="834"/>
      <c r="H40" s="833"/>
      <c r="I40" s="833"/>
      <c r="J40" s="833"/>
      <c r="K40" s="776"/>
      <c r="L40" s="791">
        <f t="shared" ref="L40:L42" si="2">D40*F40</f>
        <v>129.5</v>
      </c>
      <c r="N40" s="785"/>
    </row>
    <row r="41" spans="1:14" ht="38.25" x14ac:dyDescent="0.25">
      <c r="A41" s="405">
        <v>24</v>
      </c>
      <c r="B41" s="415" t="s">
        <v>1184</v>
      </c>
      <c r="C41" s="404" t="s">
        <v>1185</v>
      </c>
      <c r="D41" s="424">
        <v>102</v>
      </c>
      <c r="E41" s="836" t="s">
        <v>1186</v>
      </c>
      <c r="F41" s="788">
        <v>8.1999999999999993</v>
      </c>
      <c r="G41" s="415"/>
      <c r="H41" s="415"/>
      <c r="I41" s="415"/>
      <c r="J41" s="415"/>
      <c r="K41" s="790"/>
      <c r="L41" s="791">
        <f t="shared" si="2"/>
        <v>836.4</v>
      </c>
      <c r="M41" s="845"/>
      <c r="N41" s="785"/>
    </row>
    <row r="42" spans="1:14" ht="38.25" x14ac:dyDescent="0.25">
      <c r="A42" s="405">
        <v>25</v>
      </c>
      <c r="B42" s="415" t="s">
        <v>1187</v>
      </c>
      <c r="C42" s="404" t="s">
        <v>1185</v>
      </c>
      <c r="D42" s="424">
        <v>50</v>
      </c>
      <c r="E42" s="836" t="s">
        <v>1188</v>
      </c>
      <c r="F42" s="788">
        <v>9.3000000000000007</v>
      </c>
      <c r="G42" s="415"/>
      <c r="H42" s="415"/>
      <c r="I42" s="415"/>
      <c r="J42" s="415"/>
      <c r="K42" s="790"/>
      <c r="L42" s="791">
        <f t="shared" si="2"/>
        <v>465.00000000000006</v>
      </c>
      <c r="M42" s="845"/>
      <c r="N42" s="785"/>
    </row>
    <row r="43" spans="1:14" s="842" customFormat="1" ht="65.45" customHeight="1" x14ac:dyDescent="0.25">
      <c r="A43" s="405">
        <v>26</v>
      </c>
      <c r="B43" s="415" t="s">
        <v>1228</v>
      </c>
      <c r="C43" s="404" t="s">
        <v>1190</v>
      </c>
      <c r="D43" s="791">
        <f>L32</f>
        <v>1828</v>
      </c>
      <c r="E43" s="836" t="s">
        <v>1229</v>
      </c>
      <c r="F43" s="792">
        <v>0.15</v>
      </c>
      <c r="G43" s="789"/>
      <c r="H43" s="789"/>
      <c r="I43" s="789"/>
      <c r="J43" s="789"/>
      <c r="K43" s="790"/>
      <c r="L43" s="791">
        <f>D43*F43</f>
        <v>274.2</v>
      </c>
    </row>
    <row r="44" spans="1:14" s="842" customFormat="1" ht="39" customHeight="1" x14ac:dyDescent="0.25">
      <c r="A44" s="405">
        <v>27</v>
      </c>
      <c r="B44" s="415" t="s">
        <v>1230</v>
      </c>
      <c r="C44" s="404" t="s">
        <v>1190</v>
      </c>
      <c r="D44" s="824">
        <f>L27+L28</f>
        <v>756</v>
      </c>
      <c r="E44" s="836" t="s">
        <v>1231</v>
      </c>
      <c r="F44" s="792">
        <v>0.2</v>
      </c>
      <c r="G44" s="789"/>
      <c r="H44" s="789"/>
      <c r="I44" s="789"/>
      <c r="J44" s="789"/>
      <c r="K44" s="790"/>
      <c r="L44" s="791">
        <f>D44*F44</f>
        <v>151.20000000000002</v>
      </c>
    </row>
    <row r="45" spans="1:14" s="842" customFormat="1" ht="65.45" customHeight="1" x14ac:dyDescent="0.25">
      <c r="A45" s="405">
        <v>28</v>
      </c>
      <c r="B45" s="415" t="s">
        <v>1189</v>
      </c>
      <c r="C45" s="404" t="s">
        <v>1190</v>
      </c>
      <c r="D45" s="791">
        <f>L37</f>
        <v>109.19999999999999</v>
      </c>
      <c r="E45" s="836" t="s">
        <v>1191</v>
      </c>
      <c r="F45" s="792">
        <v>0.15</v>
      </c>
      <c r="G45" s="789"/>
      <c r="H45" s="789"/>
      <c r="I45" s="789"/>
      <c r="J45" s="789"/>
      <c r="K45" s="790"/>
      <c r="L45" s="791">
        <f t="shared" ref="L45:L48" si="3">D45*F45</f>
        <v>16.38</v>
      </c>
    </row>
    <row r="46" spans="1:14" s="842" customFormat="1" ht="39" customHeight="1" x14ac:dyDescent="0.25">
      <c r="A46" s="405">
        <v>29</v>
      </c>
      <c r="B46" s="415" t="s">
        <v>1194</v>
      </c>
      <c r="C46" s="404" t="s">
        <v>1190</v>
      </c>
      <c r="D46" s="824">
        <f>L29+L30+L31</f>
        <v>370</v>
      </c>
      <c r="E46" s="836" t="s">
        <v>1193</v>
      </c>
      <c r="F46" s="792">
        <v>0.15</v>
      </c>
      <c r="G46" s="789"/>
      <c r="H46" s="789"/>
      <c r="I46" s="789"/>
      <c r="J46" s="789"/>
      <c r="K46" s="790"/>
      <c r="L46" s="791">
        <f>D46*F46</f>
        <v>55.5</v>
      </c>
    </row>
    <row r="47" spans="1:14" s="842" customFormat="1" ht="39" customHeight="1" x14ac:dyDescent="0.25">
      <c r="A47" s="405">
        <v>30</v>
      </c>
      <c r="B47" s="415" t="s">
        <v>1192</v>
      </c>
      <c r="C47" s="404" t="s">
        <v>1190</v>
      </c>
      <c r="D47" s="824">
        <f>L25+L26+L33</f>
        <v>592.79999999999995</v>
      </c>
      <c r="E47" s="836" t="s">
        <v>1193</v>
      </c>
      <c r="F47" s="792">
        <v>0.15</v>
      </c>
      <c r="G47" s="789"/>
      <c r="H47" s="789"/>
      <c r="I47" s="789"/>
      <c r="J47" s="789"/>
      <c r="K47" s="790"/>
      <c r="L47" s="791">
        <f>D47*F47</f>
        <v>88.919999999999987</v>
      </c>
    </row>
    <row r="48" spans="1:14" s="842" customFormat="1" ht="76.5" x14ac:dyDescent="0.25">
      <c r="A48" s="405">
        <v>31</v>
      </c>
      <c r="B48" s="415" t="s">
        <v>1195</v>
      </c>
      <c r="C48" s="404" t="s">
        <v>1190</v>
      </c>
      <c r="D48" s="824">
        <f>L36</f>
        <v>292.79999999999995</v>
      </c>
      <c r="E48" s="415" t="s">
        <v>1196</v>
      </c>
      <c r="F48" s="792">
        <v>0.12</v>
      </c>
      <c r="G48" s="789"/>
      <c r="H48" s="789"/>
      <c r="I48" s="789"/>
      <c r="J48" s="789"/>
      <c r="K48" s="790"/>
      <c r="L48" s="791">
        <f t="shared" si="3"/>
        <v>35.135999999999996</v>
      </c>
    </row>
    <row r="49" spans="1:12" ht="51" x14ac:dyDescent="0.25">
      <c r="A49" s="405">
        <v>32</v>
      </c>
      <c r="B49" s="415" t="s">
        <v>1197</v>
      </c>
      <c r="C49" s="404" t="s">
        <v>1185</v>
      </c>
      <c r="D49" s="786">
        <v>300</v>
      </c>
      <c r="E49" s="415" t="s">
        <v>1198</v>
      </c>
      <c r="F49" s="791">
        <v>9</v>
      </c>
      <c r="G49" s="788"/>
      <c r="H49" s="789"/>
      <c r="I49" s="789"/>
      <c r="J49" s="789"/>
      <c r="K49" s="790"/>
      <c r="L49" s="791">
        <f>D49*F49</f>
        <v>2700</v>
      </c>
    </row>
    <row r="50" spans="1:12" ht="51" x14ac:dyDescent="0.25">
      <c r="A50" s="405">
        <v>33</v>
      </c>
      <c r="B50" s="415" t="s">
        <v>1199</v>
      </c>
      <c r="C50" s="404" t="s">
        <v>1200</v>
      </c>
      <c r="D50" s="786">
        <v>200</v>
      </c>
      <c r="E50" s="415" t="s">
        <v>1201</v>
      </c>
      <c r="F50" s="791">
        <v>3.6</v>
      </c>
      <c r="G50" s="788"/>
      <c r="H50" s="789"/>
      <c r="I50" s="789"/>
      <c r="J50" s="789"/>
      <c r="K50" s="790"/>
      <c r="L50" s="791">
        <f>D50*F50</f>
        <v>720</v>
      </c>
    </row>
    <row r="51" spans="1:12" ht="38.25" x14ac:dyDescent="0.25">
      <c r="A51" s="405">
        <v>34</v>
      </c>
      <c r="B51" s="415" t="s">
        <v>1202</v>
      </c>
      <c r="C51" s="404" t="s">
        <v>1203</v>
      </c>
      <c r="D51" s="786">
        <v>1</v>
      </c>
      <c r="E51" s="415" t="s">
        <v>1201</v>
      </c>
      <c r="F51" s="787">
        <v>500</v>
      </c>
      <c r="G51" s="791">
        <v>1.25</v>
      </c>
      <c r="H51" s="789"/>
      <c r="I51" s="789"/>
      <c r="J51" s="789"/>
      <c r="K51" s="790"/>
      <c r="L51" s="791">
        <f>D51*F51*G51</f>
        <v>625</v>
      </c>
    </row>
    <row r="52" spans="1:12" ht="51" x14ac:dyDescent="0.25">
      <c r="A52" s="405">
        <v>35</v>
      </c>
      <c r="B52" s="415" t="s">
        <v>1232</v>
      </c>
      <c r="C52" s="404" t="s">
        <v>700</v>
      </c>
      <c r="D52" s="791">
        <f>L40+L41+L42+L43+L44+L45+L46+L47+L48+L49</f>
        <v>4752.2360000000008</v>
      </c>
      <c r="E52" s="415" t="s">
        <v>1204</v>
      </c>
      <c r="F52" s="792">
        <v>0.21</v>
      </c>
      <c r="G52" s="788">
        <v>1.5</v>
      </c>
      <c r="H52" s="788"/>
      <c r="I52" s="788"/>
      <c r="J52" s="793"/>
      <c r="K52" s="793"/>
      <c r="L52" s="791">
        <f>D52*F52*G52</f>
        <v>1496.9543400000002</v>
      </c>
    </row>
    <row r="53" spans="1:12" x14ac:dyDescent="0.25">
      <c r="A53" s="794"/>
      <c r="B53" s="773" t="s">
        <v>1205</v>
      </c>
      <c r="C53" s="404"/>
      <c r="D53" s="421"/>
      <c r="E53" s="795"/>
      <c r="F53" s="791"/>
      <c r="G53" s="789"/>
      <c r="H53" s="789"/>
      <c r="I53" s="789"/>
      <c r="J53" s="789"/>
      <c r="K53" s="790"/>
      <c r="L53" s="796">
        <f>D52+L51+L52</f>
        <v>6874.190340000001</v>
      </c>
    </row>
    <row r="54" spans="1:12" x14ac:dyDescent="0.25">
      <c r="A54" s="1172" t="s">
        <v>1206</v>
      </c>
      <c r="B54" s="1173"/>
      <c r="C54" s="1173"/>
      <c r="D54" s="1173"/>
      <c r="E54" s="1173"/>
      <c r="F54" s="1173"/>
      <c r="G54" s="1173"/>
      <c r="H54" s="1173"/>
      <c r="I54" s="1173"/>
      <c r="J54" s="1173"/>
      <c r="K54" s="1173"/>
      <c r="L54" s="1174"/>
    </row>
    <row r="55" spans="1:12" ht="38.25" x14ac:dyDescent="0.25">
      <c r="A55" s="405">
        <v>36</v>
      </c>
      <c r="B55" s="415" t="s">
        <v>1215</v>
      </c>
      <c r="C55" s="404"/>
      <c r="D55" s="791">
        <f>L23</f>
        <v>15974.985599999996</v>
      </c>
      <c r="E55" s="797" t="s">
        <v>1207</v>
      </c>
      <c r="F55" s="798">
        <v>0.1125</v>
      </c>
      <c r="G55" s="788"/>
      <c r="H55" s="799"/>
      <c r="I55" s="799"/>
      <c r="J55" s="799"/>
      <c r="K55" s="790"/>
      <c r="L55" s="791">
        <f>D55*F55</f>
        <v>1797.1858799999995</v>
      </c>
    </row>
    <row r="56" spans="1:12" ht="38.25" x14ac:dyDescent="0.25">
      <c r="A56" s="405">
        <v>37</v>
      </c>
      <c r="B56" s="801" t="s">
        <v>1216</v>
      </c>
      <c r="C56" s="404"/>
      <c r="D56" s="791">
        <f>D55+L55</f>
        <v>17772.171479999997</v>
      </c>
      <c r="E56" s="797" t="s">
        <v>1208</v>
      </c>
      <c r="F56" s="798">
        <v>0.39200000000000002</v>
      </c>
      <c r="G56" s="788"/>
      <c r="H56" s="799"/>
      <c r="I56" s="799"/>
      <c r="J56" s="799"/>
      <c r="K56" s="790"/>
      <c r="L56" s="791">
        <f>D56*F56</f>
        <v>6966.6912201599989</v>
      </c>
    </row>
    <row r="57" spans="1:12" ht="25.5" x14ac:dyDescent="0.25">
      <c r="A57" s="405">
        <v>38</v>
      </c>
      <c r="B57" s="415" t="s">
        <v>1209</v>
      </c>
      <c r="C57" s="404"/>
      <c r="D57" s="791">
        <f>D56</f>
        <v>17772.171479999997</v>
      </c>
      <c r="E57" s="802" t="s">
        <v>1210</v>
      </c>
      <c r="F57" s="792">
        <v>0.06</v>
      </c>
      <c r="G57" s="788"/>
      <c r="H57" s="799"/>
      <c r="I57" s="799"/>
      <c r="J57" s="799"/>
      <c r="K57" s="790"/>
      <c r="L57" s="791">
        <f>D57*F57</f>
        <v>1066.3302887999998</v>
      </c>
    </row>
    <row r="58" spans="1:12" x14ac:dyDescent="0.25">
      <c r="A58" s="794"/>
      <c r="B58" s="426" t="s">
        <v>1211</v>
      </c>
      <c r="C58" s="404"/>
      <c r="D58" s="421"/>
      <c r="E58" s="795"/>
      <c r="F58" s="791"/>
      <c r="G58" s="795"/>
      <c r="H58" s="795"/>
      <c r="I58" s="795"/>
      <c r="J58" s="795"/>
      <c r="K58" s="790"/>
      <c r="L58" s="796">
        <f>SUM(L55:L57)</f>
        <v>9830.2073889599978</v>
      </c>
    </row>
    <row r="59" spans="1:12" s="826" customFormat="1" x14ac:dyDescent="0.2">
      <c r="A59" s="803"/>
      <c r="B59" s="426" t="s">
        <v>1212</v>
      </c>
      <c r="C59" s="426"/>
      <c r="D59" s="405"/>
      <c r="E59" s="804"/>
      <c r="F59" s="804"/>
      <c r="G59" s="804"/>
      <c r="H59" s="804"/>
      <c r="I59" s="804"/>
      <c r="J59" s="804"/>
      <c r="K59" s="805"/>
      <c r="L59" s="806">
        <f>L23+L38+L53+L58</f>
        <v>36730.783328959995</v>
      </c>
    </row>
    <row r="60" spans="1:12" x14ac:dyDescent="0.25">
      <c r="A60" s="807"/>
      <c r="B60" s="1175" t="s">
        <v>1219</v>
      </c>
      <c r="C60" s="1176"/>
      <c r="D60" s="1176"/>
      <c r="E60" s="1176"/>
      <c r="F60" s="1176"/>
      <c r="G60" s="1176"/>
      <c r="H60" s="1176"/>
      <c r="I60" s="1176"/>
      <c r="J60" s="1177"/>
      <c r="K60" s="808">
        <v>61.09</v>
      </c>
      <c r="L60" s="809">
        <f>L59*K60</f>
        <v>2243883.5535661662</v>
      </c>
    </row>
    <row r="61" spans="1:12" x14ac:dyDescent="0.25">
      <c r="A61" s="772"/>
      <c r="B61" s="1169" t="s">
        <v>1213</v>
      </c>
      <c r="C61" s="1170"/>
      <c r="D61" s="1170"/>
      <c r="E61" s="1170"/>
      <c r="F61" s="1170"/>
      <c r="G61" s="1170"/>
      <c r="H61" s="1170"/>
      <c r="I61" s="1170"/>
      <c r="J61" s="1170"/>
      <c r="K61" s="1171"/>
      <c r="L61" s="806">
        <f>L60*1.1</f>
        <v>2468271.9089227831</v>
      </c>
    </row>
    <row r="62" spans="1:12" x14ac:dyDescent="0.25">
      <c r="A62" s="772"/>
      <c r="B62" s="1169" t="s">
        <v>873</v>
      </c>
      <c r="C62" s="1170"/>
      <c r="D62" s="1170"/>
      <c r="E62" s="1170"/>
      <c r="F62" s="1170"/>
      <c r="G62" s="1170"/>
      <c r="H62" s="1170"/>
      <c r="I62" s="1170"/>
      <c r="J62" s="1170"/>
      <c r="K62" s="1171"/>
      <c r="L62" s="806">
        <f>L61*0.2</f>
        <v>493654.38178455667</v>
      </c>
    </row>
    <row r="63" spans="1:12" x14ac:dyDescent="0.25">
      <c r="A63" s="794"/>
      <c r="B63" s="810" t="s">
        <v>1214</v>
      </c>
      <c r="C63" s="811"/>
      <c r="D63" s="812"/>
      <c r="E63" s="813"/>
      <c r="F63" s="813"/>
      <c r="G63" s="813"/>
      <c r="H63" s="813"/>
      <c r="I63" s="813"/>
      <c r="J63" s="813"/>
      <c r="K63" s="814"/>
      <c r="L63" s="815">
        <f>L61+L62</f>
        <v>2961926.2907073395</v>
      </c>
    </row>
    <row r="64" spans="1:12" x14ac:dyDescent="0.25">
      <c r="A64" s="794"/>
      <c r="B64" s="810"/>
      <c r="C64" s="811"/>
      <c r="D64" s="812"/>
      <c r="E64" s="813"/>
      <c r="F64" s="813"/>
      <c r="G64" s="813"/>
      <c r="H64" s="813"/>
      <c r="I64" s="813"/>
      <c r="J64" s="813"/>
      <c r="K64" s="814"/>
      <c r="L64" s="815"/>
    </row>
    <row r="65" spans="1:12" s="816" customFormat="1" ht="12.75" x14ac:dyDescent="0.2">
      <c r="A65" s="846"/>
      <c r="B65" s="847"/>
      <c r="C65" s="848"/>
      <c r="D65" s="849"/>
      <c r="E65" s="847"/>
      <c r="F65" s="847"/>
      <c r="G65" s="847"/>
      <c r="H65" s="847"/>
      <c r="I65" s="847"/>
      <c r="J65" s="847"/>
      <c r="K65" s="850"/>
      <c r="L65" s="851"/>
    </row>
    <row r="66" spans="1:12" x14ac:dyDescent="0.25">
      <c r="A66" s="817"/>
      <c r="B66" s="817"/>
      <c r="C66" s="817"/>
      <c r="D66" s="817"/>
      <c r="E66" s="818"/>
      <c r="F66" s="818"/>
      <c r="G66" s="818"/>
      <c r="H66" s="819"/>
      <c r="I66" s="819"/>
      <c r="J66" s="819"/>
      <c r="K66" s="820"/>
      <c r="L66" s="821"/>
    </row>
    <row r="67" spans="1:12" x14ac:dyDescent="0.25">
      <c r="L67" s="822"/>
    </row>
    <row r="68" spans="1:12" x14ac:dyDescent="0.25">
      <c r="L68" s="800"/>
    </row>
    <row r="70" spans="1:12" x14ac:dyDescent="0.25">
      <c r="A70" s="823"/>
      <c r="B70" s="823"/>
      <c r="C70" s="823"/>
      <c r="D70" s="823"/>
      <c r="E70" s="823"/>
      <c r="F70" s="823"/>
      <c r="G70" s="823"/>
      <c r="H70" s="823"/>
      <c r="I70" s="823"/>
    </row>
    <row r="71" spans="1:12" x14ac:dyDescent="0.25">
      <c r="A71" s="823"/>
      <c r="B71" s="823"/>
      <c r="C71" s="823"/>
      <c r="D71" s="823"/>
      <c r="E71" s="823"/>
      <c r="F71" s="823"/>
      <c r="G71" s="823"/>
      <c r="H71" s="823"/>
      <c r="I71" s="823"/>
    </row>
    <row r="72" spans="1:12" x14ac:dyDescent="0.25">
      <c r="A72" s="823"/>
      <c r="B72" s="823"/>
      <c r="C72" s="823"/>
      <c r="D72" s="823"/>
      <c r="E72" s="823"/>
      <c r="F72" s="823"/>
      <c r="G72" s="823"/>
      <c r="H72" s="823"/>
      <c r="I72" s="823"/>
    </row>
    <row r="73" spans="1:12" x14ac:dyDescent="0.25">
      <c r="A73" s="823"/>
      <c r="B73" s="823"/>
      <c r="C73" s="823"/>
      <c r="D73" s="823"/>
      <c r="E73" s="823"/>
      <c r="F73" s="823"/>
      <c r="G73" s="823"/>
      <c r="H73" s="823"/>
      <c r="I73" s="823"/>
    </row>
  </sheetData>
  <mergeCells count="21">
    <mergeCell ref="A5:C5"/>
    <mergeCell ref="D5:L5"/>
    <mergeCell ref="A1:L1"/>
    <mergeCell ref="A2:L2"/>
    <mergeCell ref="A3:L3"/>
    <mergeCell ref="A4:C4"/>
    <mergeCell ref="D4:L4"/>
    <mergeCell ref="F7:K7"/>
    <mergeCell ref="L7:L8"/>
    <mergeCell ref="B62:K62"/>
    <mergeCell ref="A10:L10"/>
    <mergeCell ref="A24:L24"/>
    <mergeCell ref="A39:L39"/>
    <mergeCell ref="A54:L54"/>
    <mergeCell ref="B60:J60"/>
    <mergeCell ref="B61:K61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="130" zoomScaleNormal="130" zoomScaleSheetLayoutView="100" workbookViewId="0">
      <selection activeCell="D4" sqref="D4:G4"/>
    </sheetView>
  </sheetViews>
  <sheetFormatPr defaultRowHeight="12.75" x14ac:dyDescent="0.2"/>
  <cols>
    <col min="1" max="1" width="6.7109375" style="337" customWidth="1"/>
    <col min="2" max="2" width="59.5703125" style="280" customWidth="1"/>
    <col min="3" max="3" width="12.5703125" style="280" customWidth="1"/>
    <col min="4" max="4" width="40.42578125" style="280" customWidth="1"/>
    <col min="5" max="5" width="9.140625" style="280"/>
    <col min="6" max="6" width="11.5703125" style="280" customWidth="1"/>
    <col min="7" max="7" width="15.28515625" style="280" customWidth="1"/>
    <col min="8" max="16384" width="9.140625" style="280"/>
  </cols>
  <sheetData>
    <row r="1" spans="1:7" x14ac:dyDescent="0.2">
      <c r="A1" s="1223" t="s">
        <v>300</v>
      </c>
      <c r="B1" s="1223"/>
      <c r="C1" s="1223"/>
      <c r="D1" s="1223"/>
      <c r="E1" s="1223"/>
      <c r="F1" s="1223"/>
      <c r="G1" s="1223"/>
    </row>
    <row r="2" spans="1:7" x14ac:dyDescent="0.2">
      <c r="A2" s="1224" t="s">
        <v>374</v>
      </c>
      <c r="B2" s="1224"/>
      <c r="C2" s="1224"/>
      <c r="D2" s="1224"/>
      <c r="E2" s="1224"/>
      <c r="F2" s="1224"/>
      <c r="G2" s="1224"/>
    </row>
    <row r="3" spans="1:7" x14ac:dyDescent="0.2">
      <c r="A3" s="281"/>
      <c r="B3" s="282"/>
      <c r="C3" s="283"/>
      <c r="D3" s="284"/>
      <c r="E3" s="285"/>
      <c r="F3" s="282"/>
      <c r="G3" s="286"/>
    </row>
    <row r="4" spans="1:7" ht="51.75" customHeight="1" x14ac:dyDescent="0.2">
      <c r="A4" s="1225" t="s">
        <v>375</v>
      </c>
      <c r="B4" s="1226"/>
      <c r="C4" s="287"/>
      <c r="D4" s="1221" t="s">
        <v>376</v>
      </c>
      <c r="E4" s="1221"/>
      <c r="F4" s="1221"/>
      <c r="G4" s="1222"/>
    </row>
    <row r="5" spans="1:7" ht="21.75" customHeight="1" x14ac:dyDescent="0.2">
      <c r="A5" s="288"/>
      <c r="B5" s="288"/>
      <c r="C5" s="288"/>
      <c r="D5" s="1227"/>
      <c r="E5" s="1227"/>
      <c r="F5" s="1227"/>
      <c r="G5" s="1227"/>
    </row>
    <row r="6" spans="1:7" x14ac:dyDescent="0.2">
      <c r="A6" s="289" t="s">
        <v>377</v>
      </c>
      <c r="B6" s="287"/>
      <c r="C6" s="290"/>
      <c r="D6" s="1220" t="s">
        <v>378</v>
      </c>
      <c r="E6" s="1221"/>
      <c r="F6" s="1221"/>
      <c r="G6" s="1222"/>
    </row>
    <row r="7" spans="1:7" x14ac:dyDescent="0.2">
      <c r="A7" s="281"/>
      <c r="B7" s="282"/>
      <c r="C7" s="282"/>
      <c r="D7" s="291"/>
      <c r="E7" s="291"/>
      <c r="F7" s="291"/>
      <c r="G7" s="291"/>
    </row>
    <row r="8" spans="1:7" ht="12.75" customHeight="1" x14ac:dyDescent="0.2">
      <c r="A8" s="1202" t="s">
        <v>7</v>
      </c>
      <c r="B8" s="1203"/>
      <c r="C8" s="1204"/>
      <c r="D8" s="1208"/>
      <c r="E8" s="1209"/>
      <c r="F8" s="1209"/>
      <c r="G8" s="1210"/>
    </row>
    <row r="9" spans="1:7" x14ac:dyDescent="0.2">
      <c r="A9" s="1205"/>
      <c r="B9" s="1206"/>
      <c r="C9" s="1207"/>
      <c r="D9" s="1211"/>
      <c r="E9" s="1212"/>
      <c r="F9" s="1212"/>
      <c r="G9" s="1213"/>
    </row>
    <row r="10" spans="1:7" ht="26.25" customHeight="1" x14ac:dyDescent="0.2">
      <c r="A10" s="289" t="s">
        <v>308</v>
      </c>
      <c r="B10" s="287"/>
      <c r="C10" s="292" t="s">
        <v>23</v>
      </c>
      <c r="D10" s="1214"/>
      <c r="E10" s="1215"/>
      <c r="F10" s="1215"/>
      <c r="G10" s="1216"/>
    </row>
    <row r="11" spans="1:7" ht="51.75" customHeight="1" x14ac:dyDescent="0.2">
      <c r="A11" s="293"/>
      <c r="B11" s="1217" t="s">
        <v>379</v>
      </c>
      <c r="C11" s="1217"/>
      <c r="D11" s="1217"/>
      <c r="E11" s="1217"/>
      <c r="F11" s="1217"/>
      <c r="G11" s="1218"/>
    </row>
    <row r="12" spans="1:7" x14ac:dyDescent="0.2">
      <c r="A12" s="294" t="s">
        <v>258</v>
      </c>
      <c r="B12" s="295" t="s">
        <v>380</v>
      </c>
      <c r="C12" s="295" t="s">
        <v>381</v>
      </c>
      <c r="D12" s="295" t="s">
        <v>382</v>
      </c>
      <c r="E12" s="295" t="s">
        <v>383</v>
      </c>
      <c r="F12" s="295" t="s">
        <v>384</v>
      </c>
      <c r="G12" s="295" t="s">
        <v>385</v>
      </c>
    </row>
    <row r="13" spans="1:7" x14ac:dyDescent="0.2">
      <c r="A13" s="1191" t="s">
        <v>386</v>
      </c>
      <c r="B13" s="1191"/>
      <c r="C13" s="1191"/>
      <c r="D13" s="1191"/>
      <c r="E13" s="1191"/>
      <c r="F13" s="1191"/>
      <c r="G13" s="1191"/>
    </row>
    <row r="14" spans="1:7" ht="36" customHeight="1" x14ac:dyDescent="0.2">
      <c r="A14" s="296" t="s">
        <v>179</v>
      </c>
      <c r="B14" s="295" t="s">
        <v>387</v>
      </c>
      <c r="C14" s="295" t="s">
        <v>388</v>
      </c>
      <c r="D14" s="297" t="s">
        <v>389</v>
      </c>
      <c r="E14" s="295">
        <v>6</v>
      </c>
      <c r="F14" s="298">
        <v>36</v>
      </c>
      <c r="G14" s="298">
        <f>E14*F14*1.25</f>
        <v>270</v>
      </c>
    </row>
    <row r="15" spans="1:7" ht="36" customHeight="1" x14ac:dyDescent="0.2">
      <c r="A15" s="299" t="s">
        <v>187</v>
      </c>
      <c r="B15" s="295" t="s">
        <v>390</v>
      </c>
      <c r="C15" s="295" t="s">
        <v>388</v>
      </c>
      <c r="D15" s="297" t="s">
        <v>391</v>
      </c>
      <c r="E15" s="295">
        <v>6</v>
      </c>
      <c r="F15" s="298">
        <v>8.49</v>
      </c>
      <c r="G15" s="298">
        <f>E15*F15</f>
        <v>50.94</v>
      </c>
    </row>
    <row r="16" spans="1:7" ht="55.5" customHeight="1" x14ac:dyDescent="0.2">
      <c r="A16" s="300" t="s">
        <v>272</v>
      </c>
      <c r="B16" s="295" t="s">
        <v>392</v>
      </c>
      <c r="C16" s="295" t="s">
        <v>393</v>
      </c>
      <c r="D16" s="297" t="s">
        <v>394</v>
      </c>
      <c r="E16" s="295">
        <v>6</v>
      </c>
      <c r="F16" s="298">
        <v>27.2</v>
      </c>
      <c r="G16" s="301">
        <f>F16*E16*1.3*0.6</f>
        <v>127.29599999999999</v>
      </c>
    </row>
    <row r="17" spans="1:7" ht="40.5" customHeight="1" x14ac:dyDescent="0.2">
      <c r="A17" s="302" t="s">
        <v>275</v>
      </c>
      <c r="B17" s="295" t="s">
        <v>395</v>
      </c>
      <c r="C17" s="295" t="s">
        <v>396</v>
      </c>
      <c r="D17" s="295" t="s">
        <v>397</v>
      </c>
      <c r="E17" s="303">
        <v>6</v>
      </c>
      <c r="F17" s="298">
        <v>21.3</v>
      </c>
      <c r="G17" s="301">
        <f>E17*F17*1.3*0.6</f>
        <v>99.684000000000012</v>
      </c>
    </row>
    <row r="18" spans="1:7" ht="41.25" customHeight="1" x14ac:dyDescent="0.2">
      <c r="A18" s="302" t="s">
        <v>278</v>
      </c>
      <c r="B18" s="295" t="s">
        <v>398</v>
      </c>
      <c r="C18" s="295" t="s">
        <v>399</v>
      </c>
      <c r="D18" s="297" t="s">
        <v>400</v>
      </c>
      <c r="E18" s="295">
        <f>6*5</f>
        <v>30</v>
      </c>
      <c r="F18" s="298">
        <v>6.9</v>
      </c>
      <c r="G18" s="301">
        <f>E18*F18*0.9</f>
        <v>186.3</v>
      </c>
    </row>
    <row r="19" spans="1:7" ht="33" customHeight="1" x14ac:dyDescent="0.2">
      <c r="A19" s="302" t="s">
        <v>281</v>
      </c>
      <c r="B19" s="295" t="s">
        <v>401</v>
      </c>
      <c r="C19" s="295" t="s">
        <v>399</v>
      </c>
      <c r="D19" s="297" t="s">
        <v>402</v>
      </c>
      <c r="E19" s="303">
        <v>6</v>
      </c>
      <c r="F19" s="298">
        <v>6.9</v>
      </c>
      <c r="G19" s="301">
        <f>E19*F19</f>
        <v>41.400000000000006</v>
      </c>
    </row>
    <row r="20" spans="1:7" ht="26.25" customHeight="1" x14ac:dyDescent="0.2">
      <c r="A20" s="299" t="s">
        <v>285</v>
      </c>
      <c r="B20" s="295" t="s">
        <v>403</v>
      </c>
      <c r="C20" s="295" t="s">
        <v>399</v>
      </c>
      <c r="D20" s="297" t="s">
        <v>404</v>
      </c>
      <c r="E20" s="303">
        <v>9</v>
      </c>
      <c r="F20" s="298">
        <v>37.700000000000003</v>
      </c>
      <c r="G20" s="301">
        <f>F20*E20</f>
        <v>339.3</v>
      </c>
    </row>
    <row r="21" spans="1:7" ht="37.5" customHeight="1" x14ac:dyDescent="0.2">
      <c r="A21" s="299" t="s">
        <v>405</v>
      </c>
      <c r="B21" s="295" t="s">
        <v>406</v>
      </c>
      <c r="C21" s="295" t="s">
        <v>399</v>
      </c>
      <c r="D21" s="297" t="s">
        <v>407</v>
      </c>
      <c r="E21" s="303">
        <v>7</v>
      </c>
      <c r="F21" s="298">
        <v>37.700000000000003</v>
      </c>
      <c r="G21" s="301">
        <f>E21*F21*0.9</f>
        <v>237.51000000000005</v>
      </c>
    </row>
    <row r="22" spans="1:7" ht="37.5" customHeight="1" x14ac:dyDescent="0.2">
      <c r="A22" s="299" t="s">
        <v>408</v>
      </c>
      <c r="B22" s="295" t="s">
        <v>409</v>
      </c>
      <c r="C22" s="295" t="s">
        <v>399</v>
      </c>
      <c r="D22" s="297" t="s">
        <v>407</v>
      </c>
      <c r="E22" s="303">
        <v>7</v>
      </c>
      <c r="F22" s="298">
        <v>37.700000000000003</v>
      </c>
      <c r="G22" s="301">
        <f>E22*F22*0.9</f>
        <v>237.51000000000005</v>
      </c>
    </row>
    <row r="23" spans="1:7" ht="26.25" customHeight="1" x14ac:dyDescent="0.2">
      <c r="A23" s="299" t="s">
        <v>410</v>
      </c>
      <c r="B23" s="295" t="s">
        <v>411</v>
      </c>
      <c r="C23" s="295" t="s">
        <v>399</v>
      </c>
      <c r="D23" s="297" t="s">
        <v>412</v>
      </c>
      <c r="E23" s="295">
        <v>7</v>
      </c>
      <c r="F23" s="298">
        <v>4.5999999999999996</v>
      </c>
      <c r="G23" s="301">
        <f>F23*E23*0.5</f>
        <v>16.099999999999998</v>
      </c>
    </row>
    <row r="24" spans="1:7" ht="26.25" customHeight="1" x14ac:dyDescent="0.2">
      <c r="A24" s="299" t="s">
        <v>413</v>
      </c>
      <c r="B24" s="295" t="s">
        <v>414</v>
      </c>
      <c r="C24" s="295" t="s">
        <v>399</v>
      </c>
      <c r="D24" s="297" t="s">
        <v>415</v>
      </c>
      <c r="E24" s="295">
        <v>7</v>
      </c>
      <c r="F24" s="298">
        <v>20.3</v>
      </c>
      <c r="G24" s="301">
        <f>F24*E24*0.85</f>
        <v>120.785</v>
      </c>
    </row>
    <row r="25" spans="1:7" ht="23.25" customHeight="1" x14ac:dyDescent="0.2">
      <c r="A25" s="1191" t="s">
        <v>416</v>
      </c>
      <c r="B25" s="1191"/>
      <c r="C25" s="1191"/>
      <c r="D25" s="1191"/>
      <c r="E25" s="1191"/>
      <c r="F25" s="1191"/>
      <c r="G25" s="304">
        <f>SUM(G14:G24)</f>
        <v>1726.825</v>
      </c>
    </row>
    <row r="26" spans="1:7" ht="25.5" x14ac:dyDescent="0.2">
      <c r="A26" s="305" t="s">
        <v>417</v>
      </c>
      <c r="B26" s="306" t="s">
        <v>418</v>
      </c>
      <c r="C26" s="295" t="s">
        <v>419</v>
      </c>
      <c r="D26" s="295" t="s">
        <v>420</v>
      </c>
      <c r="E26" s="307">
        <v>1.2E-2</v>
      </c>
      <c r="F26" s="308">
        <f>G25</f>
        <v>1726.825</v>
      </c>
      <c r="G26" s="308">
        <f>E26*F26</f>
        <v>20.721900000000002</v>
      </c>
    </row>
    <row r="27" spans="1:7" hidden="1" x14ac:dyDescent="0.2">
      <c r="A27" s="305" t="s">
        <v>421</v>
      </c>
      <c r="B27" s="295" t="s">
        <v>422</v>
      </c>
      <c r="C27" s="295" t="s">
        <v>423</v>
      </c>
      <c r="D27" s="295" t="s">
        <v>424</v>
      </c>
      <c r="E27" s="309">
        <v>0.1125</v>
      </c>
      <c r="F27" s="298" t="e">
        <f>G25+G26+#REF!</f>
        <v>#REF!</v>
      </c>
      <c r="G27" s="298" t="e">
        <f>F27*E27</f>
        <v>#REF!</v>
      </c>
    </row>
    <row r="28" spans="1:7" ht="15" x14ac:dyDescent="0.2">
      <c r="A28" s="305" t="s">
        <v>421</v>
      </c>
      <c r="B28" s="310" t="s">
        <v>425</v>
      </c>
      <c r="C28" s="295"/>
      <c r="D28" s="295" t="s">
        <v>426</v>
      </c>
      <c r="E28" s="309">
        <v>0.1125</v>
      </c>
      <c r="F28" s="298">
        <f>G25</f>
        <v>1726.825</v>
      </c>
      <c r="G28" s="298">
        <f>E28*F28</f>
        <v>194.26781250000002</v>
      </c>
    </row>
    <row r="29" spans="1:7" ht="25.5" x14ac:dyDescent="0.2">
      <c r="A29" s="305" t="s">
        <v>427</v>
      </c>
      <c r="B29" s="295" t="s">
        <v>428</v>
      </c>
      <c r="C29" s="295" t="s">
        <v>423</v>
      </c>
      <c r="D29" s="295" t="s">
        <v>429</v>
      </c>
      <c r="E29" s="295">
        <v>0.19600000000000001</v>
      </c>
      <c r="F29" s="298">
        <f>G25+G28</f>
        <v>1921.0928125</v>
      </c>
      <c r="G29" s="298">
        <f>F29*E29</f>
        <v>376.53419125000005</v>
      </c>
    </row>
    <row r="30" spans="1:7" x14ac:dyDescent="0.2">
      <c r="A30" s="305" t="s">
        <v>430</v>
      </c>
      <c r="B30" s="295" t="s">
        <v>431</v>
      </c>
      <c r="C30" s="295" t="s">
        <v>423</v>
      </c>
      <c r="D30" s="295" t="s">
        <v>432</v>
      </c>
      <c r="E30" s="295">
        <v>0.06</v>
      </c>
      <c r="F30" s="298">
        <f>F29</f>
        <v>1921.0928125</v>
      </c>
      <c r="G30" s="298">
        <f>F30*E30</f>
        <v>115.26556875</v>
      </c>
    </row>
    <row r="31" spans="1:7" x14ac:dyDescent="0.2">
      <c r="A31" s="1191" t="s">
        <v>433</v>
      </c>
      <c r="B31" s="1191"/>
      <c r="C31" s="1191"/>
      <c r="D31" s="1191"/>
      <c r="E31" s="1191"/>
      <c r="F31" s="1191"/>
      <c r="G31" s="311">
        <f>G25+G26+G28+G29+G30</f>
        <v>2433.6144725000004</v>
      </c>
    </row>
    <row r="32" spans="1:7" ht="17.25" customHeight="1" x14ac:dyDescent="0.2">
      <c r="A32" s="1194" t="s">
        <v>434</v>
      </c>
      <c r="B32" s="1194"/>
      <c r="C32" s="1194"/>
      <c r="D32" s="1194"/>
      <c r="E32" s="1194"/>
      <c r="F32" s="1194"/>
      <c r="G32" s="311">
        <f>G31</f>
        <v>2433.6144725000004</v>
      </c>
    </row>
    <row r="33" spans="1:7" x14ac:dyDescent="0.2">
      <c r="A33" s="1191" t="s">
        <v>435</v>
      </c>
      <c r="B33" s="1191"/>
      <c r="C33" s="1191"/>
      <c r="D33" s="1191"/>
      <c r="E33" s="1191"/>
      <c r="F33" s="1191"/>
      <c r="G33" s="1191"/>
    </row>
    <row r="34" spans="1:7" hidden="1" x14ac:dyDescent="0.2">
      <c r="A34" s="312"/>
      <c r="B34" s="1194" t="s">
        <v>436</v>
      </c>
      <c r="C34" s="1194"/>
      <c r="D34" s="1194"/>
      <c r="E34" s="1219"/>
      <c r="F34" s="1219"/>
      <c r="G34" s="1219"/>
    </row>
    <row r="35" spans="1:7" x14ac:dyDescent="0.2">
      <c r="A35" s="296" t="s">
        <v>198</v>
      </c>
      <c r="B35" s="295" t="s">
        <v>437</v>
      </c>
      <c r="C35" s="295" t="s">
        <v>438</v>
      </c>
      <c r="D35" s="295" t="s">
        <v>439</v>
      </c>
      <c r="E35" s="312">
        <f>E20</f>
        <v>9</v>
      </c>
      <c r="F35" s="312">
        <v>3.8</v>
      </c>
      <c r="G35" s="312">
        <f>F35*E35</f>
        <v>34.199999999999996</v>
      </c>
    </row>
    <row r="36" spans="1:7" x14ac:dyDescent="0.2">
      <c r="A36" s="296" t="s">
        <v>201</v>
      </c>
      <c r="B36" s="295" t="s">
        <v>440</v>
      </c>
      <c r="C36" s="295" t="s">
        <v>438</v>
      </c>
      <c r="D36" s="295" t="s">
        <v>441</v>
      </c>
      <c r="E36" s="295">
        <f>E20</f>
        <v>9</v>
      </c>
      <c r="F36" s="298">
        <v>2</v>
      </c>
      <c r="G36" s="298">
        <f t="shared" ref="G36:G38" si="0">E36*F36</f>
        <v>18</v>
      </c>
    </row>
    <row r="37" spans="1:7" x14ac:dyDescent="0.2">
      <c r="A37" s="296" t="s">
        <v>201</v>
      </c>
      <c r="B37" s="295" t="s">
        <v>442</v>
      </c>
      <c r="C37" s="295" t="s">
        <v>438</v>
      </c>
      <c r="D37" s="295" t="s">
        <v>443</v>
      </c>
      <c r="E37" s="295">
        <f>E20</f>
        <v>9</v>
      </c>
      <c r="F37" s="298">
        <v>8.6</v>
      </c>
      <c r="G37" s="298">
        <f t="shared" si="0"/>
        <v>77.399999999999991</v>
      </c>
    </row>
    <row r="38" spans="1:7" ht="25.5" x14ac:dyDescent="0.2">
      <c r="A38" s="296" t="s">
        <v>444</v>
      </c>
      <c r="B38" s="295" t="s">
        <v>445</v>
      </c>
      <c r="C38" s="295" t="s">
        <v>438</v>
      </c>
      <c r="D38" s="295" t="s">
        <v>446</v>
      </c>
      <c r="E38" s="295">
        <f>E20</f>
        <v>9</v>
      </c>
      <c r="F38" s="298">
        <v>13.7</v>
      </c>
      <c r="G38" s="298">
        <f t="shared" si="0"/>
        <v>123.3</v>
      </c>
    </row>
    <row r="39" spans="1:7" x14ac:dyDescent="0.2">
      <c r="A39" s="294"/>
      <c r="B39" s="1194" t="s">
        <v>447</v>
      </c>
      <c r="C39" s="1194"/>
      <c r="D39" s="1194"/>
      <c r="E39" s="1192"/>
      <c r="F39" s="1192"/>
      <c r="G39" s="1192"/>
    </row>
    <row r="40" spans="1:7" x14ac:dyDescent="0.2">
      <c r="A40" s="296" t="s">
        <v>230</v>
      </c>
      <c r="B40" s="295" t="s">
        <v>448</v>
      </c>
      <c r="C40" s="295" t="s">
        <v>438</v>
      </c>
      <c r="D40" s="295" t="s">
        <v>449</v>
      </c>
      <c r="E40" s="295">
        <v>14</v>
      </c>
      <c r="F40" s="295">
        <v>8.5</v>
      </c>
      <c r="G40" s="295">
        <f>F40*E40</f>
        <v>119</v>
      </c>
    </row>
    <row r="41" spans="1:7" x14ac:dyDescent="0.2">
      <c r="A41" s="296" t="s">
        <v>450</v>
      </c>
      <c r="B41" s="295" t="s">
        <v>451</v>
      </c>
      <c r="C41" s="295" t="s">
        <v>438</v>
      </c>
      <c r="D41" s="295" t="s">
        <v>441</v>
      </c>
      <c r="E41" s="295">
        <f>7+E19</f>
        <v>13</v>
      </c>
      <c r="F41" s="313">
        <v>2</v>
      </c>
      <c r="G41" s="295">
        <f>F41*E41</f>
        <v>26</v>
      </c>
    </row>
    <row r="42" spans="1:7" ht="25.5" x14ac:dyDescent="0.2">
      <c r="A42" s="296" t="s">
        <v>236</v>
      </c>
      <c r="B42" s="295" t="s">
        <v>452</v>
      </c>
      <c r="C42" s="295" t="s">
        <v>438</v>
      </c>
      <c r="D42" s="295" t="s">
        <v>453</v>
      </c>
      <c r="E42" s="295">
        <v>14</v>
      </c>
      <c r="F42" s="313">
        <v>52.3</v>
      </c>
      <c r="G42" s="295">
        <f>F42*E42</f>
        <v>732.19999999999993</v>
      </c>
    </row>
    <row r="43" spans="1:7" ht="38.25" x14ac:dyDescent="0.2">
      <c r="A43" s="296" t="s">
        <v>238</v>
      </c>
      <c r="B43" s="295" t="s">
        <v>454</v>
      </c>
      <c r="C43" s="295" t="s">
        <v>438</v>
      </c>
      <c r="D43" s="295" t="s">
        <v>455</v>
      </c>
      <c r="E43" s="295">
        <f>(7+E19+E24)*7</f>
        <v>140</v>
      </c>
      <c r="F43" s="298">
        <v>7.8</v>
      </c>
      <c r="G43" s="298">
        <f>E43*F43</f>
        <v>1092</v>
      </c>
    </row>
    <row r="44" spans="1:7" x14ac:dyDescent="0.2">
      <c r="A44" s="296" t="s">
        <v>243</v>
      </c>
      <c r="B44" s="295" t="s">
        <v>456</v>
      </c>
      <c r="C44" s="295" t="s">
        <v>438</v>
      </c>
      <c r="D44" s="295" t="s">
        <v>457</v>
      </c>
      <c r="E44" s="295">
        <f>E19+7</f>
        <v>13</v>
      </c>
      <c r="F44" s="298">
        <v>19.7</v>
      </c>
      <c r="G44" s="298">
        <f>E44*F44</f>
        <v>256.09999999999997</v>
      </c>
    </row>
    <row r="45" spans="1:7" ht="19.5" customHeight="1" x14ac:dyDescent="0.2">
      <c r="A45" s="296" t="s">
        <v>245</v>
      </c>
      <c r="B45" s="295" t="s">
        <v>458</v>
      </c>
      <c r="C45" s="295" t="s">
        <v>438</v>
      </c>
      <c r="D45" s="295" t="s">
        <v>459</v>
      </c>
      <c r="E45" s="295">
        <f>7+E19</f>
        <v>13</v>
      </c>
      <c r="F45" s="298">
        <v>95.8</v>
      </c>
      <c r="G45" s="298">
        <f>E45*F45</f>
        <v>1245.3999999999999</v>
      </c>
    </row>
    <row r="46" spans="1:7" ht="19.5" customHeight="1" x14ac:dyDescent="0.2">
      <c r="A46" s="296"/>
      <c r="B46" s="1196" t="s">
        <v>460</v>
      </c>
      <c r="C46" s="1197"/>
      <c r="D46" s="1198"/>
      <c r="E46" s="295"/>
      <c r="F46" s="298"/>
      <c r="G46" s="298"/>
    </row>
    <row r="47" spans="1:7" ht="19.5" customHeight="1" x14ac:dyDescent="0.2">
      <c r="A47" s="296" t="s">
        <v>249</v>
      </c>
      <c r="B47" s="314" t="s">
        <v>461</v>
      </c>
      <c r="C47" s="295" t="s">
        <v>462</v>
      </c>
      <c r="D47" s="315" t="s">
        <v>463</v>
      </c>
      <c r="E47" s="295">
        <v>7</v>
      </c>
      <c r="F47" s="298">
        <v>96.2</v>
      </c>
      <c r="G47" s="298">
        <f>E47*F47</f>
        <v>673.4</v>
      </c>
    </row>
    <row r="48" spans="1:7" ht="14.25" customHeight="1" x14ac:dyDescent="0.2">
      <c r="A48" s="1191" t="s">
        <v>464</v>
      </c>
      <c r="B48" s="1191"/>
      <c r="C48" s="1191"/>
      <c r="D48" s="1191"/>
      <c r="E48" s="1191"/>
      <c r="F48" s="1191"/>
      <c r="G48" s="304">
        <f>G47+G45+G44+G43+G42+G41+G40+G38+G37+G36+G35</f>
        <v>4396.9999999999991</v>
      </c>
    </row>
    <row r="49" spans="1:7" ht="16.5" customHeight="1" x14ac:dyDescent="0.2">
      <c r="A49" s="1191" t="s">
        <v>465</v>
      </c>
      <c r="B49" s="1191"/>
      <c r="C49" s="1191"/>
      <c r="D49" s="1191"/>
      <c r="E49" s="1191"/>
      <c r="F49" s="1191"/>
      <c r="G49" s="1191"/>
    </row>
    <row r="50" spans="1:7" ht="17.25" customHeight="1" x14ac:dyDescent="0.2">
      <c r="A50" s="296" t="s">
        <v>294</v>
      </c>
      <c r="B50" s="295" t="s">
        <v>466</v>
      </c>
      <c r="C50" s="316" t="s">
        <v>467</v>
      </c>
      <c r="D50" s="295" t="s">
        <v>468</v>
      </c>
      <c r="E50" s="295">
        <v>1</v>
      </c>
      <c r="F50" s="295">
        <v>200</v>
      </c>
      <c r="G50" s="313">
        <f>E50*F50*1.4</f>
        <v>280</v>
      </c>
    </row>
    <row r="51" spans="1:7" ht="39.75" customHeight="1" x14ac:dyDescent="0.2">
      <c r="A51" s="296" t="s">
        <v>469</v>
      </c>
      <c r="B51" s="295" t="s">
        <v>470</v>
      </c>
      <c r="C51" s="295" t="s">
        <v>388</v>
      </c>
      <c r="D51" s="295" t="s">
        <v>471</v>
      </c>
      <c r="E51" s="295">
        <f>E14</f>
        <v>6</v>
      </c>
      <c r="F51" s="313">
        <v>23.4</v>
      </c>
      <c r="G51" s="313">
        <f>E51*F51</f>
        <v>140.39999999999998</v>
      </c>
    </row>
    <row r="52" spans="1:7" ht="24.75" customHeight="1" x14ac:dyDescent="0.2">
      <c r="A52" s="296" t="s">
        <v>472</v>
      </c>
      <c r="B52" s="295" t="s">
        <v>473</v>
      </c>
      <c r="C52" s="295" t="s">
        <v>388</v>
      </c>
      <c r="D52" s="295" t="s">
        <v>474</v>
      </c>
      <c r="E52" s="295">
        <f>E15</f>
        <v>6</v>
      </c>
      <c r="F52" s="313">
        <v>2.41</v>
      </c>
      <c r="G52" s="313">
        <f>E52*F52</f>
        <v>14.46</v>
      </c>
    </row>
    <row r="53" spans="1:7" ht="51" customHeight="1" x14ac:dyDescent="0.2">
      <c r="A53" s="300" t="s">
        <v>475</v>
      </c>
      <c r="B53" s="295" t="s">
        <v>476</v>
      </c>
      <c r="C53" s="295" t="s">
        <v>393</v>
      </c>
      <c r="D53" s="297" t="s">
        <v>394</v>
      </c>
      <c r="E53" s="295">
        <f>E16</f>
        <v>6</v>
      </c>
      <c r="F53" s="298">
        <v>2.8</v>
      </c>
      <c r="G53" s="301">
        <f>F53*E53*1.3*0.6</f>
        <v>13.103999999999997</v>
      </c>
    </row>
    <row r="54" spans="1:7" ht="38.25" x14ac:dyDescent="0.2">
      <c r="A54" s="300" t="s">
        <v>477</v>
      </c>
      <c r="B54" s="295" t="s">
        <v>478</v>
      </c>
      <c r="C54" s="295" t="s">
        <v>479</v>
      </c>
      <c r="D54" s="317" t="s">
        <v>480</v>
      </c>
      <c r="E54" s="303">
        <f>E17</f>
        <v>6</v>
      </c>
      <c r="F54" s="313">
        <v>13.3</v>
      </c>
      <c r="G54" s="318">
        <f>E54*F54*1.3*0.6</f>
        <v>62.244000000000014</v>
      </c>
    </row>
    <row r="55" spans="1:7" ht="52.5" customHeight="1" x14ac:dyDescent="0.2">
      <c r="A55" s="296" t="s">
        <v>481</v>
      </c>
      <c r="B55" s="295" t="s">
        <v>482</v>
      </c>
      <c r="C55" s="295" t="s">
        <v>423</v>
      </c>
      <c r="D55" s="295" t="s">
        <v>483</v>
      </c>
      <c r="E55" s="298">
        <f>G48</f>
        <v>4396.9999999999991</v>
      </c>
      <c r="F55" s="313">
        <v>0.2</v>
      </c>
      <c r="G55" s="295">
        <f>E55*F55</f>
        <v>879.39999999999986</v>
      </c>
    </row>
    <row r="56" spans="1:7" ht="31.5" customHeight="1" x14ac:dyDescent="0.2">
      <c r="A56" s="1194" t="s">
        <v>484</v>
      </c>
      <c r="B56" s="1194"/>
      <c r="C56" s="1194"/>
      <c r="D56" s="1194"/>
      <c r="E56" s="1194"/>
      <c r="F56" s="1194"/>
      <c r="G56" s="319">
        <f>G55+G54+G53+G52+G51+G50</f>
        <v>1389.6079999999999</v>
      </c>
    </row>
    <row r="57" spans="1:7" ht="21" customHeight="1" x14ac:dyDescent="0.2">
      <c r="A57" s="296" t="s">
        <v>485</v>
      </c>
      <c r="B57" s="295" t="s">
        <v>486</v>
      </c>
      <c r="C57" s="295" t="s">
        <v>487</v>
      </c>
      <c r="D57" s="295" t="s">
        <v>488</v>
      </c>
      <c r="E57" s="295">
        <v>1</v>
      </c>
      <c r="F57" s="313">
        <f>G50+G51+G52+G53+G54+G55</f>
        <v>1389.6079999999997</v>
      </c>
      <c r="G57" s="313">
        <f>F57*0.22</f>
        <v>305.71375999999992</v>
      </c>
    </row>
    <row r="58" spans="1:7" ht="24" customHeight="1" x14ac:dyDescent="0.2">
      <c r="A58" s="1191" t="s">
        <v>489</v>
      </c>
      <c r="B58" s="1191"/>
      <c r="C58" s="1191"/>
      <c r="D58" s="1191"/>
      <c r="E58" s="1191"/>
      <c r="F58" s="1191"/>
      <c r="G58" s="320">
        <f>G56+G57</f>
        <v>1695.3217599999998</v>
      </c>
    </row>
    <row r="59" spans="1:7" ht="24" customHeight="1" x14ac:dyDescent="0.2">
      <c r="A59" s="1199" t="s">
        <v>490</v>
      </c>
      <c r="B59" s="1200"/>
      <c r="C59" s="1200"/>
      <c r="D59" s="1200"/>
      <c r="E59" s="1200"/>
      <c r="F59" s="1200"/>
      <c r="G59" s="1201"/>
    </row>
    <row r="60" spans="1:7" ht="39" customHeight="1" x14ac:dyDescent="0.2">
      <c r="A60" s="296" t="s">
        <v>491</v>
      </c>
      <c r="B60" s="312" t="s">
        <v>492</v>
      </c>
      <c r="C60" s="321" t="s">
        <v>493</v>
      </c>
      <c r="D60" s="295" t="s">
        <v>494</v>
      </c>
      <c r="E60" s="312">
        <v>1</v>
      </c>
      <c r="F60" s="312">
        <v>14637.63</v>
      </c>
      <c r="G60" s="322">
        <f>F60</f>
        <v>14637.63</v>
      </c>
    </row>
    <row r="61" spans="1:7" ht="95.25" customHeight="1" x14ac:dyDescent="0.2">
      <c r="A61" s="296" t="s">
        <v>495</v>
      </c>
      <c r="B61" s="323" t="s">
        <v>496</v>
      </c>
      <c r="C61" s="321" t="s">
        <v>497</v>
      </c>
      <c r="D61" s="312" t="s">
        <v>498</v>
      </c>
      <c r="E61" s="321">
        <v>1</v>
      </c>
      <c r="F61" s="312">
        <v>12000</v>
      </c>
      <c r="G61" s="322">
        <f>F61</f>
        <v>12000</v>
      </c>
    </row>
    <row r="62" spans="1:7" ht="82.5" customHeight="1" x14ac:dyDescent="0.2">
      <c r="A62" s="296" t="s">
        <v>499</v>
      </c>
      <c r="B62" s="312" t="s">
        <v>500</v>
      </c>
      <c r="C62" s="321" t="s">
        <v>497</v>
      </c>
      <c r="D62" s="312" t="s">
        <v>501</v>
      </c>
      <c r="E62" s="321">
        <v>1</v>
      </c>
      <c r="F62" s="312">
        <v>80057.55</v>
      </c>
      <c r="G62" s="322">
        <f>F62</f>
        <v>80057.55</v>
      </c>
    </row>
    <row r="63" spans="1:7" ht="24" customHeight="1" x14ac:dyDescent="0.2">
      <c r="A63" s="1188" t="s">
        <v>502</v>
      </c>
      <c r="B63" s="1189"/>
      <c r="C63" s="1189"/>
      <c r="D63" s="1189"/>
      <c r="E63" s="1189"/>
      <c r="F63" s="1190"/>
      <c r="G63" s="322">
        <f>G60+G61+G62</f>
        <v>106695.18</v>
      </c>
    </row>
    <row r="64" spans="1:7" ht="15" customHeight="1" x14ac:dyDescent="0.2">
      <c r="A64" s="1191" t="s">
        <v>503</v>
      </c>
      <c r="B64" s="1191"/>
      <c r="C64" s="1191"/>
      <c r="D64" s="1191"/>
      <c r="E64" s="1191"/>
      <c r="F64" s="1191"/>
      <c r="G64" s="320">
        <f>(G32+G48+G58)*1.1</f>
        <v>9378.5298557500009</v>
      </c>
    </row>
    <row r="65" spans="1:8" x14ac:dyDescent="0.2">
      <c r="A65" s="1192" t="s">
        <v>504</v>
      </c>
      <c r="B65" s="1192"/>
      <c r="C65" s="1192"/>
      <c r="D65" s="1192"/>
      <c r="E65" s="1192"/>
      <c r="F65" s="1192"/>
      <c r="G65" s="1193">
        <f>G64*61.09</f>
        <v>572934.38888776756</v>
      </c>
    </row>
    <row r="66" spans="1:8" x14ac:dyDescent="0.2">
      <c r="A66" s="1192"/>
      <c r="B66" s="1192"/>
      <c r="C66" s="1192"/>
      <c r="D66" s="1192"/>
      <c r="E66" s="1192"/>
      <c r="F66" s="1192"/>
      <c r="G66" s="1193"/>
    </row>
    <row r="67" spans="1:8" hidden="1" x14ac:dyDescent="0.2">
      <c r="A67" s="1194" t="s">
        <v>490</v>
      </c>
      <c r="B67" s="1194"/>
      <c r="C67" s="1194"/>
      <c r="D67" s="1194"/>
      <c r="E67" s="1194"/>
      <c r="F67" s="1194"/>
      <c r="G67" s="1194"/>
    </row>
    <row r="68" spans="1:8" ht="31.5" hidden="1" customHeight="1" x14ac:dyDescent="0.2">
      <c r="A68" s="324" t="s">
        <v>491</v>
      </c>
      <c r="B68" s="325" t="s">
        <v>505</v>
      </c>
      <c r="C68" s="303" t="s">
        <v>493</v>
      </c>
      <c r="D68" s="295"/>
      <c r="E68" s="303">
        <f>1*0</f>
        <v>0</v>
      </c>
      <c r="F68" s="326"/>
      <c r="G68" s="326"/>
    </row>
    <row r="69" spans="1:8" ht="26.25" hidden="1" customHeight="1" x14ac:dyDescent="0.2">
      <c r="A69" s="324" t="s">
        <v>495</v>
      </c>
      <c r="B69" s="303" t="s">
        <v>506</v>
      </c>
      <c r="C69" s="303" t="s">
        <v>507</v>
      </c>
      <c r="D69" s="1195" t="s">
        <v>508</v>
      </c>
      <c r="E69" s="303" t="e">
        <f>#REF!*0</f>
        <v>#REF!</v>
      </c>
      <c r="F69" s="318">
        <v>1102</v>
      </c>
      <c r="G69" s="327" t="e">
        <f>E69*F69</f>
        <v>#REF!</v>
      </c>
      <c r="H69" s="280" t="s">
        <v>509</v>
      </c>
    </row>
    <row r="70" spans="1:8" ht="24.75" hidden="1" customHeight="1" x14ac:dyDescent="0.2">
      <c r="A70" s="324" t="s">
        <v>499</v>
      </c>
      <c r="B70" s="303" t="s">
        <v>510</v>
      </c>
      <c r="C70" s="303" t="s">
        <v>507</v>
      </c>
      <c r="D70" s="1195"/>
      <c r="E70" s="303">
        <f>5*0</f>
        <v>0</v>
      </c>
      <c r="F70" s="318">
        <v>910</v>
      </c>
      <c r="G70" s="327">
        <f>F70*E70</f>
        <v>0</v>
      </c>
    </row>
    <row r="71" spans="1:8" ht="24.75" hidden="1" customHeight="1" x14ac:dyDescent="0.2">
      <c r="A71" s="303"/>
      <c r="B71" s="303" t="s">
        <v>511</v>
      </c>
      <c r="C71" s="303" t="s">
        <v>507</v>
      </c>
      <c r="D71" s="1195"/>
      <c r="E71" s="303">
        <f>5*0</f>
        <v>0</v>
      </c>
      <c r="F71" s="318">
        <v>1121</v>
      </c>
      <c r="G71" s="327">
        <f>F71*E71</f>
        <v>0</v>
      </c>
    </row>
    <row r="72" spans="1:8" s="330" customFormat="1" ht="24.75" hidden="1" customHeight="1" x14ac:dyDescent="0.2">
      <c r="A72" s="328" t="s">
        <v>512</v>
      </c>
      <c r="B72" s="295" t="s">
        <v>513</v>
      </c>
      <c r="C72" s="295" t="s">
        <v>507</v>
      </c>
      <c r="D72" s="1195"/>
      <c r="E72" s="295">
        <f>5*0</f>
        <v>0</v>
      </c>
      <c r="F72" s="313">
        <v>666</v>
      </c>
      <c r="G72" s="329">
        <f>F72*E72</f>
        <v>0</v>
      </c>
    </row>
    <row r="73" spans="1:8" s="330" customFormat="1" ht="29.25" hidden="1" customHeight="1" x14ac:dyDescent="0.2">
      <c r="A73" s="328" t="s">
        <v>514</v>
      </c>
      <c r="B73" s="295" t="s">
        <v>515</v>
      </c>
      <c r="C73" s="295" t="s">
        <v>507</v>
      </c>
      <c r="D73" s="1195"/>
      <c r="E73" s="295">
        <f>5*0</f>
        <v>0</v>
      </c>
      <c r="F73" s="313">
        <v>666</v>
      </c>
      <c r="G73" s="329">
        <f>F73*E73</f>
        <v>0</v>
      </c>
    </row>
    <row r="74" spans="1:8" ht="18.75" hidden="1" customHeight="1" x14ac:dyDescent="0.2">
      <c r="A74" s="331" t="s">
        <v>516</v>
      </c>
      <c r="B74" s="303" t="s">
        <v>517</v>
      </c>
      <c r="C74" s="303" t="s">
        <v>479</v>
      </c>
      <c r="D74" s="1195"/>
      <c r="E74" s="303">
        <f>2*0</f>
        <v>0</v>
      </c>
      <c r="F74" s="303">
        <v>840.38</v>
      </c>
      <c r="G74" s="327">
        <f>F74*E74</f>
        <v>0</v>
      </c>
    </row>
    <row r="75" spans="1:8" ht="19.5" customHeight="1" x14ac:dyDescent="0.2">
      <c r="A75" s="312"/>
      <c r="B75" s="332" t="s">
        <v>518</v>
      </c>
      <c r="C75" s="295"/>
      <c r="D75" s="295"/>
      <c r="E75" s="312"/>
      <c r="F75" s="312"/>
      <c r="G75" s="333">
        <f>G65+G63</f>
        <v>679629.56888776761</v>
      </c>
    </row>
    <row r="76" spans="1:8" ht="23.25" customHeight="1" x14ac:dyDescent="0.2">
      <c r="A76" s="1183" t="s">
        <v>519</v>
      </c>
      <c r="B76" s="1183"/>
      <c r="C76" s="334">
        <v>0.2</v>
      </c>
      <c r="D76" s="335"/>
      <c r="E76" s="335"/>
      <c r="F76" s="335"/>
      <c r="G76" s="336">
        <f>G75*1.2</f>
        <v>815555.48266532109</v>
      </c>
    </row>
    <row r="77" spans="1:8" ht="23.25" customHeight="1" x14ac:dyDescent="0.2">
      <c r="B77" s="1184" t="s">
        <v>520</v>
      </c>
      <c r="C77" s="1184"/>
    </row>
    <row r="78" spans="1:8" ht="18.75" customHeight="1" x14ac:dyDescent="0.2"/>
    <row r="79" spans="1:8" ht="12.75" customHeight="1" x14ac:dyDescent="0.2">
      <c r="A79" s="1185"/>
      <c r="B79" s="1185"/>
      <c r="C79" s="338" t="s">
        <v>521</v>
      </c>
      <c r="E79" s="282"/>
    </row>
    <row r="80" spans="1:8" ht="27" customHeight="1" x14ac:dyDescent="0.2">
      <c r="C80" s="1186"/>
      <c r="D80" s="1186"/>
      <c r="E80" s="1187"/>
    </row>
  </sheetData>
  <mergeCells count="35">
    <mergeCell ref="D6:G6"/>
    <mergeCell ref="A1:G1"/>
    <mergeCell ref="A2:G2"/>
    <mergeCell ref="A4:B4"/>
    <mergeCell ref="D4:G4"/>
    <mergeCell ref="D5:G5"/>
    <mergeCell ref="B39:D39"/>
    <mergeCell ref="E39:G39"/>
    <mergeCell ref="A8:C9"/>
    <mergeCell ref="D8:G9"/>
    <mergeCell ref="D10:G10"/>
    <mergeCell ref="B11:G11"/>
    <mergeCell ref="A13:G13"/>
    <mergeCell ref="A25:F25"/>
    <mergeCell ref="A31:F31"/>
    <mergeCell ref="A32:F32"/>
    <mergeCell ref="A33:G33"/>
    <mergeCell ref="B34:D34"/>
    <mergeCell ref="E34:G34"/>
    <mergeCell ref="G65:G66"/>
    <mergeCell ref="A67:G67"/>
    <mergeCell ref="D69:D74"/>
    <mergeCell ref="B46:D46"/>
    <mergeCell ref="A48:F48"/>
    <mergeCell ref="A49:G49"/>
    <mergeCell ref="A56:F56"/>
    <mergeCell ref="A58:F58"/>
    <mergeCell ref="A59:G59"/>
    <mergeCell ref="A76:B76"/>
    <mergeCell ref="B77:C77"/>
    <mergeCell ref="A79:B79"/>
    <mergeCell ref="C80:E80"/>
    <mergeCell ref="A63:F63"/>
    <mergeCell ref="A64:F64"/>
    <mergeCell ref="A65:F6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4" orientation="portrait" horizontalDpi="1200" r:id="rId1"/>
  <headerFooter>
    <oddFooter>&amp;Rстр.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64" zoomScale="88" zoomScaleNormal="88" workbookViewId="0">
      <selection activeCell="L16" sqref="L16"/>
    </sheetView>
  </sheetViews>
  <sheetFormatPr defaultRowHeight="15" x14ac:dyDescent="0.25"/>
  <cols>
    <col min="1" max="1" width="9.140625" style="339"/>
    <col min="2" max="2" width="39.85546875" style="339" customWidth="1"/>
    <col min="3" max="3" width="19.140625" style="339" customWidth="1"/>
    <col min="4" max="4" width="11" style="339" customWidth="1"/>
    <col min="5" max="8" width="9.140625" style="339"/>
    <col min="9" max="9" width="11.5703125" style="339" customWidth="1"/>
    <col min="10" max="10" width="18.42578125" style="339" customWidth="1"/>
    <col min="11" max="11" width="58.5703125" style="339" customWidth="1"/>
    <col min="12" max="257" width="9.140625" style="339"/>
    <col min="258" max="258" width="39.85546875" style="339" customWidth="1"/>
    <col min="259" max="259" width="19.140625" style="339" customWidth="1"/>
    <col min="260" max="260" width="11" style="339" customWidth="1"/>
    <col min="261" max="264" width="9.140625" style="339"/>
    <col min="265" max="265" width="11.5703125" style="339" customWidth="1"/>
    <col min="266" max="266" width="18.42578125" style="339" customWidth="1"/>
    <col min="267" max="513" width="9.140625" style="339"/>
    <col min="514" max="514" width="39.85546875" style="339" customWidth="1"/>
    <col min="515" max="515" width="19.140625" style="339" customWidth="1"/>
    <col min="516" max="516" width="11" style="339" customWidth="1"/>
    <col min="517" max="520" width="9.140625" style="339"/>
    <col min="521" max="521" width="11.5703125" style="339" customWidth="1"/>
    <col min="522" max="522" width="18.42578125" style="339" customWidth="1"/>
    <col min="523" max="769" width="9.140625" style="339"/>
    <col min="770" max="770" width="39.85546875" style="339" customWidth="1"/>
    <col min="771" max="771" width="19.140625" style="339" customWidth="1"/>
    <col min="772" max="772" width="11" style="339" customWidth="1"/>
    <col min="773" max="776" width="9.140625" style="339"/>
    <col min="777" max="777" width="11.5703125" style="339" customWidth="1"/>
    <col min="778" max="778" width="18.42578125" style="339" customWidth="1"/>
    <col min="779" max="1025" width="9.140625" style="339"/>
    <col min="1026" max="1026" width="39.85546875" style="339" customWidth="1"/>
    <col min="1027" max="1027" width="19.140625" style="339" customWidth="1"/>
    <col min="1028" max="1028" width="11" style="339" customWidth="1"/>
    <col min="1029" max="1032" width="9.140625" style="339"/>
    <col min="1033" max="1033" width="11.5703125" style="339" customWidth="1"/>
    <col min="1034" max="1034" width="18.42578125" style="339" customWidth="1"/>
    <col min="1035" max="1281" width="9.140625" style="339"/>
    <col min="1282" max="1282" width="39.85546875" style="339" customWidth="1"/>
    <col min="1283" max="1283" width="19.140625" style="339" customWidth="1"/>
    <col min="1284" max="1284" width="11" style="339" customWidth="1"/>
    <col min="1285" max="1288" width="9.140625" style="339"/>
    <col min="1289" max="1289" width="11.5703125" style="339" customWidth="1"/>
    <col min="1290" max="1290" width="18.42578125" style="339" customWidth="1"/>
    <col min="1291" max="1537" width="9.140625" style="339"/>
    <col min="1538" max="1538" width="39.85546875" style="339" customWidth="1"/>
    <col min="1539" max="1539" width="19.140625" style="339" customWidth="1"/>
    <col min="1540" max="1540" width="11" style="339" customWidth="1"/>
    <col min="1541" max="1544" width="9.140625" style="339"/>
    <col min="1545" max="1545" width="11.5703125" style="339" customWidth="1"/>
    <col min="1546" max="1546" width="18.42578125" style="339" customWidth="1"/>
    <col min="1547" max="1793" width="9.140625" style="339"/>
    <col min="1794" max="1794" width="39.85546875" style="339" customWidth="1"/>
    <col min="1795" max="1795" width="19.140625" style="339" customWidth="1"/>
    <col min="1796" max="1796" width="11" style="339" customWidth="1"/>
    <col min="1797" max="1800" width="9.140625" style="339"/>
    <col min="1801" max="1801" width="11.5703125" style="339" customWidth="1"/>
    <col min="1802" max="1802" width="18.42578125" style="339" customWidth="1"/>
    <col min="1803" max="2049" width="9.140625" style="339"/>
    <col min="2050" max="2050" width="39.85546875" style="339" customWidth="1"/>
    <col min="2051" max="2051" width="19.140625" style="339" customWidth="1"/>
    <col min="2052" max="2052" width="11" style="339" customWidth="1"/>
    <col min="2053" max="2056" width="9.140625" style="339"/>
    <col min="2057" max="2057" width="11.5703125" style="339" customWidth="1"/>
    <col min="2058" max="2058" width="18.42578125" style="339" customWidth="1"/>
    <col min="2059" max="2305" width="9.140625" style="339"/>
    <col min="2306" max="2306" width="39.85546875" style="339" customWidth="1"/>
    <col min="2307" max="2307" width="19.140625" style="339" customWidth="1"/>
    <col min="2308" max="2308" width="11" style="339" customWidth="1"/>
    <col min="2309" max="2312" width="9.140625" style="339"/>
    <col min="2313" max="2313" width="11.5703125" style="339" customWidth="1"/>
    <col min="2314" max="2314" width="18.42578125" style="339" customWidth="1"/>
    <col min="2315" max="2561" width="9.140625" style="339"/>
    <col min="2562" max="2562" width="39.85546875" style="339" customWidth="1"/>
    <col min="2563" max="2563" width="19.140625" style="339" customWidth="1"/>
    <col min="2564" max="2564" width="11" style="339" customWidth="1"/>
    <col min="2565" max="2568" width="9.140625" style="339"/>
    <col min="2569" max="2569" width="11.5703125" style="339" customWidth="1"/>
    <col min="2570" max="2570" width="18.42578125" style="339" customWidth="1"/>
    <col min="2571" max="2817" width="9.140625" style="339"/>
    <col min="2818" max="2818" width="39.85546875" style="339" customWidth="1"/>
    <col min="2819" max="2819" width="19.140625" style="339" customWidth="1"/>
    <col min="2820" max="2820" width="11" style="339" customWidth="1"/>
    <col min="2821" max="2824" width="9.140625" style="339"/>
    <col min="2825" max="2825" width="11.5703125" style="339" customWidth="1"/>
    <col min="2826" max="2826" width="18.42578125" style="339" customWidth="1"/>
    <col min="2827" max="3073" width="9.140625" style="339"/>
    <col min="3074" max="3074" width="39.85546875" style="339" customWidth="1"/>
    <col min="3075" max="3075" width="19.140625" style="339" customWidth="1"/>
    <col min="3076" max="3076" width="11" style="339" customWidth="1"/>
    <col min="3077" max="3080" width="9.140625" style="339"/>
    <col min="3081" max="3081" width="11.5703125" style="339" customWidth="1"/>
    <col min="3082" max="3082" width="18.42578125" style="339" customWidth="1"/>
    <col min="3083" max="3329" width="9.140625" style="339"/>
    <col min="3330" max="3330" width="39.85546875" style="339" customWidth="1"/>
    <col min="3331" max="3331" width="19.140625" style="339" customWidth="1"/>
    <col min="3332" max="3332" width="11" style="339" customWidth="1"/>
    <col min="3333" max="3336" width="9.140625" style="339"/>
    <col min="3337" max="3337" width="11.5703125" style="339" customWidth="1"/>
    <col min="3338" max="3338" width="18.42578125" style="339" customWidth="1"/>
    <col min="3339" max="3585" width="9.140625" style="339"/>
    <col min="3586" max="3586" width="39.85546875" style="339" customWidth="1"/>
    <col min="3587" max="3587" width="19.140625" style="339" customWidth="1"/>
    <col min="3588" max="3588" width="11" style="339" customWidth="1"/>
    <col min="3589" max="3592" width="9.140625" style="339"/>
    <col min="3593" max="3593" width="11.5703125" style="339" customWidth="1"/>
    <col min="3594" max="3594" width="18.42578125" style="339" customWidth="1"/>
    <col min="3595" max="3841" width="9.140625" style="339"/>
    <col min="3842" max="3842" width="39.85546875" style="339" customWidth="1"/>
    <col min="3843" max="3843" width="19.140625" style="339" customWidth="1"/>
    <col min="3844" max="3844" width="11" style="339" customWidth="1"/>
    <col min="3845" max="3848" width="9.140625" style="339"/>
    <col min="3849" max="3849" width="11.5703125" style="339" customWidth="1"/>
    <col min="3850" max="3850" width="18.42578125" style="339" customWidth="1"/>
    <col min="3851" max="4097" width="9.140625" style="339"/>
    <col min="4098" max="4098" width="39.85546875" style="339" customWidth="1"/>
    <col min="4099" max="4099" width="19.140625" style="339" customWidth="1"/>
    <col min="4100" max="4100" width="11" style="339" customWidth="1"/>
    <col min="4101" max="4104" width="9.140625" style="339"/>
    <col min="4105" max="4105" width="11.5703125" style="339" customWidth="1"/>
    <col min="4106" max="4106" width="18.42578125" style="339" customWidth="1"/>
    <col min="4107" max="4353" width="9.140625" style="339"/>
    <col min="4354" max="4354" width="39.85546875" style="339" customWidth="1"/>
    <col min="4355" max="4355" width="19.140625" style="339" customWidth="1"/>
    <col min="4356" max="4356" width="11" style="339" customWidth="1"/>
    <col min="4357" max="4360" width="9.140625" style="339"/>
    <col min="4361" max="4361" width="11.5703125" style="339" customWidth="1"/>
    <col min="4362" max="4362" width="18.42578125" style="339" customWidth="1"/>
    <col min="4363" max="4609" width="9.140625" style="339"/>
    <col min="4610" max="4610" width="39.85546875" style="339" customWidth="1"/>
    <col min="4611" max="4611" width="19.140625" style="339" customWidth="1"/>
    <col min="4612" max="4612" width="11" style="339" customWidth="1"/>
    <col min="4613" max="4616" width="9.140625" style="339"/>
    <col min="4617" max="4617" width="11.5703125" style="339" customWidth="1"/>
    <col min="4618" max="4618" width="18.42578125" style="339" customWidth="1"/>
    <col min="4619" max="4865" width="9.140625" style="339"/>
    <col min="4866" max="4866" width="39.85546875" style="339" customWidth="1"/>
    <col min="4867" max="4867" width="19.140625" style="339" customWidth="1"/>
    <col min="4868" max="4868" width="11" style="339" customWidth="1"/>
    <col min="4869" max="4872" width="9.140625" style="339"/>
    <col min="4873" max="4873" width="11.5703125" style="339" customWidth="1"/>
    <col min="4874" max="4874" width="18.42578125" style="339" customWidth="1"/>
    <col min="4875" max="5121" width="9.140625" style="339"/>
    <col min="5122" max="5122" width="39.85546875" style="339" customWidth="1"/>
    <col min="5123" max="5123" width="19.140625" style="339" customWidth="1"/>
    <col min="5124" max="5124" width="11" style="339" customWidth="1"/>
    <col min="5125" max="5128" width="9.140625" style="339"/>
    <col min="5129" max="5129" width="11.5703125" style="339" customWidth="1"/>
    <col min="5130" max="5130" width="18.42578125" style="339" customWidth="1"/>
    <col min="5131" max="5377" width="9.140625" style="339"/>
    <col min="5378" max="5378" width="39.85546875" style="339" customWidth="1"/>
    <col min="5379" max="5379" width="19.140625" style="339" customWidth="1"/>
    <col min="5380" max="5380" width="11" style="339" customWidth="1"/>
    <col min="5381" max="5384" width="9.140625" style="339"/>
    <col min="5385" max="5385" width="11.5703125" style="339" customWidth="1"/>
    <col min="5386" max="5386" width="18.42578125" style="339" customWidth="1"/>
    <col min="5387" max="5633" width="9.140625" style="339"/>
    <col min="5634" max="5634" width="39.85546875" style="339" customWidth="1"/>
    <col min="5635" max="5635" width="19.140625" style="339" customWidth="1"/>
    <col min="5636" max="5636" width="11" style="339" customWidth="1"/>
    <col min="5637" max="5640" width="9.140625" style="339"/>
    <col min="5641" max="5641" width="11.5703125" style="339" customWidth="1"/>
    <col min="5642" max="5642" width="18.42578125" style="339" customWidth="1"/>
    <col min="5643" max="5889" width="9.140625" style="339"/>
    <col min="5890" max="5890" width="39.85546875" style="339" customWidth="1"/>
    <col min="5891" max="5891" width="19.140625" style="339" customWidth="1"/>
    <col min="5892" max="5892" width="11" style="339" customWidth="1"/>
    <col min="5893" max="5896" width="9.140625" style="339"/>
    <col min="5897" max="5897" width="11.5703125" style="339" customWidth="1"/>
    <col min="5898" max="5898" width="18.42578125" style="339" customWidth="1"/>
    <col min="5899" max="6145" width="9.140625" style="339"/>
    <col min="6146" max="6146" width="39.85546875" style="339" customWidth="1"/>
    <col min="6147" max="6147" width="19.140625" style="339" customWidth="1"/>
    <col min="6148" max="6148" width="11" style="339" customWidth="1"/>
    <col min="6149" max="6152" width="9.140625" style="339"/>
    <col min="6153" max="6153" width="11.5703125" style="339" customWidth="1"/>
    <col min="6154" max="6154" width="18.42578125" style="339" customWidth="1"/>
    <col min="6155" max="6401" width="9.140625" style="339"/>
    <col min="6402" max="6402" width="39.85546875" style="339" customWidth="1"/>
    <col min="6403" max="6403" width="19.140625" style="339" customWidth="1"/>
    <col min="6404" max="6404" width="11" style="339" customWidth="1"/>
    <col min="6405" max="6408" width="9.140625" style="339"/>
    <col min="6409" max="6409" width="11.5703125" style="339" customWidth="1"/>
    <col min="6410" max="6410" width="18.42578125" style="339" customWidth="1"/>
    <col min="6411" max="6657" width="9.140625" style="339"/>
    <col min="6658" max="6658" width="39.85546875" style="339" customWidth="1"/>
    <col min="6659" max="6659" width="19.140625" style="339" customWidth="1"/>
    <col min="6660" max="6660" width="11" style="339" customWidth="1"/>
    <col min="6661" max="6664" width="9.140625" style="339"/>
    <col min="6665" max="6665" width="11.5703125" style="339" customWidth="1"/>
    <col min="6666" max="6666" width="18.42578125" style="339" customWidth="1"/>
    <col min="6667" max="6913" width="9.140625" style="339"/>
    <col min="6914" max="6914" width="39.85546875" style="339" customWidth="1"/>
    <col min="6915" max="6915" width="19.140625" style="339" customWidth="1"/>
    <col min="6916" max="6916" width="11" style="339" customWidth="1"/>
    <col min="6917" max="6920" width="9.140625" style="339"/>
    <col min="6921" max="6921" width="11.5703125" style="339" customWidth="1"/>
    <col min="6922" max="6922" width="18.42578125" style="339" customWidth="1"/>
    <col min="6923" max="7169" width="9.140625" style="339"/>
    <col min="7170" max="7170" width="39.85546875" style="339" customWidth="1"/>
    <col min="7171" max="7171" width="19.140625" style="339" customWidth="1"/>
    <col min="7172" max="7172" width="11" style="339" customWidth="1"/>
    <col min="7173" max="7176" width="9.140625" style="339"/>
    <col min="7177" max="7177" width="11.5703125" style="339" customWidth="1"/>
    <col min="7178" max="7178" width="18.42578125" style="339" customWidth="1"/>
    <col min="7179" max="7425" width="9.140625" style="339"/>
    <col min="7426" max="7426" width="39.85546875" style="339" customWidth="1"/>
    <col min="7427" max="7427" width="19.140625" style="339" customWidth="1"/>
    <col min="7428" max="7428" width="11" style="339" customWidth="1"/>
    <col min="7429" max="7432" width="9.140625" style="339"/>
    <col min="7433" max="7433" width="11.5703125" style="339" customWidth="1"/>
    <col min="7434" max="7434" width="18.42578125" style="339" customWidth="1"/>
    <col min="7435" max="7681" width="9.140625" style="339"/>
    <col min="7682" max="7682" width="39.85546875" style="339" customWidth="1"/>
    <col min="7683" max="7683" width="19.140625" style="339" customWidth="1"/>
    <col min="7684" max="7684" width="11" style="339" customWidth="1"/>
    <col min="7685" max="7688" width="9.140625" style="339"/>
    <col min="7689" max="7689" width="11.5703125" style="339" customWidth="1"/>
    <col min="7690" max="7690" width="18.42578125" style="339" customWidth="1"/>
    <col min="7691" max="7937" width="9.140625" style="339"/>
    <col min="7938" max="7938" width="39.85546875" style="339" customWidth="1"/>
    <col min="7939" max="7939" width="19.140625" style="339" customWidth="1"/>
    <col min="7940" max="7940" width="11" style="339" customWidth="1"/>
    <col min="7941" max="7944" width="9.140625" style="339"/>
    <col min="7945" max="7945" width="11.5703125" style="339" customWidth="1"/>
    <col min="7946" max="7946" width="18.42578125" style="339" customWidth="1"/>
    <col min="7947" max="8193" width="9.140625" style="339"/>
    <col min="8194" max="8194" width="39.85546875" style="339" customWidth="1"/>
    <col min="8195" max="8195" width="19.140625" style="339" customWidth="1"/>
    <col min="8196" max="8196" width="11" style="339" customWidth="1"/>
    <col min="8197" max="8200" width="9.140625" style="339"/>
    <col min="8201" max="8201" width="11.5703125" style="339" customWidth="1"/>
    <col min="8202" max="8202" width="18.42578125" style="339" customWidth="1"/>
    <col min="8203" max="8449" width="9.140625" style="339"/>
    <col min="8450" max="8450" width="39.85546875" style="339" customWidth="1"/>
    <col min="8451" max="8451" width="19.140625" style="339" customWidth="1"/>
    <col min="8452" max="8452" width="11" style="339" customWidth="1"/>
    <col min="8453" max="8456" width="9.140625" style="339"/>
    <col min="8457" max="8457" width="11.5703125" style="339" customWidth="1"/>
    <col min="8458" max="8458" width="18.42578125" style="339" customWidth="1"/>
    <col min="8459" max="8705" width="9.140625" style="339"/>
    <col min="8706" max="8706" width="39.85546875" style="339" customWidth="1"/>
    <col min="8707" max="8707" width="19.140625" style="339" customWidth="1"/>
    <col min="8708" max="8708" width="11" style="339" customWidth="1"/>
    <col min="8709" max="8712" width="9.140625" style="339"/>
    <col min="8713" max="8713" width="11.5703125" style="339" customWidth="1"/>
    <col min="8714" max="8714" width="18.42578125" style="339" customWidth="1"/>
    <col min="8715" max="8961" width="9.140625" style="339"/>
    <col min="8962" max="8962" width="39.85546875" style="339" customWidth="1"/>
    <col min="8963" max="8963" width="19.140625" style="339" customWidth="1"/>
    <col min="8964" max="8964" width="11" style="339" customWidth="1"/>
    <col min="8965" max="8968" width="9.140625" style="339"/>
    <col min="8969" max="8969" width="11.5703125" style="339" customWidth="1"/>
    <col min="8970" max="8970" width="18.42578125" style="339" customWidth="1"/>
    <col min="8971" max="9217" width="9.140625" style="339"/>
    <col min="9218" max="9218" width="39.85546875" style="339" customWidth="1"/>
    <col min="9219" max="9219" width="19.140625" style="339" customWidth="1"/>
    <col min="9220" max="9220" width="11" style="339" customWidth="1"/>
    <col min="9221" max="9224" width="9.140625" style="339"/>
    <col min="9225" max="9225" width="11.5703125" style="339" customWidth="1"/>
    <col min="9226" max="9226" width="18.42578125" style="339" customWidth="1"/>
    <col min="9227" max="9473" width="9.140625" style="339"/>
    <col min="9474" max="9474" width="39.85546875" style="339" customWidth="1"/>
    <col min="9475" max="9475" width="19.140625" style="339" customWidth="1"/>
    <col min="9476" max="9476" width="11" style="339" customWidth="1"/>
    <col min="9477" max="9480" width="9.140625" style="339"/>
    <col min="9481" max="9481" width="11.5703125" style="339" customWidth="1"/>
    <col min="9482" max="9482" width="18.42578125" style="339" customWidth="1"/>
    <col min="9483" max="9729" width="9.140625" style="339"/>
    <col min="9730" max="9730" width="39.85546875" style="339" customWidth="1"/>
    <col min="9731" max="9731" width="19.140625" style="339" customWidth="1"/>
    <col min="9732" max="9732" width="11" style="339" customWidth="1"/>
    <col min="9733" max="9736" width="9.140625" style="339"/>
    <col min="9737" max="9737" width="11.5703125" style="339" customWidth="1"/>
    <col min="9738" max="9738" width="18.42578125" style="339" customWidth="1"/>
    <col min="9739" max="9985" width="9.140625" style="339"/>
    <col min="9986" max="9986" width="39.85546875" style="339" customWidth="1"/>
    <col min="9987" max="9987" width="19.140625" style="339" customWidth="1"/>
    <col min="9988" max="9988" width="11" style="339" customWidth="1"/>
    <col min="9989" max="9992" width="9.140625" style="339"/>
    <col min="9993" max="9993" width="11.5703125" style="339" customWidth="1"/>
    <col min="9994" max="9994" width="18.42578125" style="339" customWidth="1"/>
    <col min="9995" max="10241" width="9.140625" style="339"/>
    <col min="10242" max="10242" width="39.85546875" style="339" customWidth="1"/>
    <col min="10243" max="10243" width="19.140625" style="339" customWidth="1"/>
    <col min="10244" max="10244" width="11" style="339" customWidth="1"/>
    <col min="10245" max="10248" width="9.140625" style="339"/>
    <col min="10249" max="10249" width="11.5703125" style="339" customWidth="1"/>
    <col min="10250" max="10250" width="18.42578125" style="339" customWidth="1"/>
    <col min="10251" max="10497" width="9.140625" style="339"/>
    <col min="10498" max="10498" width="39.85546875" style="339" customWidth="1"/>
    <col min="10499" max="10499" width="19.140625" style="339" customWidth="1"/>
    <col min="10500" max="10500" width="11" style="339" customWidth="1"/>
    <col min="10501" max="10504" width="9.140625" style="339"/>
    <col min="10505" max="10505" width="11.5703125" style="339" customWidth="1"/>
    <col min="10506" max="10506" width="18.42578125" style="339" customWidth="1"/>
    <col min="10507" max="10753" width="9.140625" style="339"/>
    <col min="10754" max="10754" width="39.85546875" style="339" customWidth="1"/>
    <col min="10755" max="10755" width="19.140625" style="339" customWidth="1"/>
    <col min="10756" max="10756" width="11" style="339" customWidth="1"/>
    <col min="10757" max="10760" width="9.140625" style="339"/>
    <col min="10761" max="10761" width="11.5703125" style="339" customWidth="1"/>
    <col min="10762" max="10762" width="18.42578125" style="339" customWidth="1"/>
    <col min="10763" max="11009" width="9.140625" style="339"/>
    <col min="11010" max="11010" width="39.85546875" style="339" customWidth="1"/>
    <col min="11011" max="11011" width="19.140625" style="339" customWidth="1"/>
    <col min="11012" max="11012" width="11" style="339" customWidth="1"/>
    <col min="11013" max="11016" width="9.140625" style="339"/>
    <col min="11017" max="11017" width="11.5703125" style="339" customWidth="1"/>
    <col min="11018" max="11018" width="18.42578125" style="339" customWidth="1"/>
    <col min="11019" max="11265" width="9.140625" style="339"/>
    <col min="11266" max="11266" width="39.85546875" style="339" customWidth="1"/>
    <col min="11267" max="11267" width="19.140625" style="339" customWidth="1"/>
    <col min="11268" max="11268" width="11" style="339" customWidth="1"/>
    <col min="11269" max="11272" width="9.140625" style="339"/>
    <col min="11273" max="11273" width="11.5703125" style="339" customWidth="1"/>
    <col min="11274" max="11274" width="18.42578125" style="339" customWidth="1"/>
    <col min="11275" max="11521" width="9.140625" style="339"/>
    <col min="11522" max="11522" width="39.85546875" style="339" customWidth="1"/>
    <col min="11523" max="11523" width="19.140625" style="339" customWidth="1"/>
    <col min="11524" max="11524" width="11" style="339" customWidth="1"/>
    <col min="11525" max="11528" width="9.140625" style="339"/>
    <col min="11529" max="11529" width="11.5703125" style="339" customWidth="1"/>
    <col min="11530" max="11530" width="18.42578125" style="339" customWidth="1"/>
    <col min="11531" max="11777" width="9.140625" style="339"/>
    <col min="11778" max="11778" width="39.85546875" style="339" customWidth="1"/>
    <col min="11779" max="11779" width="19.140625" style="339" customWidth="1"/>
    <col min="11780" max="11780" width="11" style="339" customWidth="1"/>
    <col min="11781" max="11784" width="9.140625" style="339"/>
    <col min="11785" max="11785" width="11.5703125" style="339" customWidth="1"/>
    <col min="11786" max="11786" width="18.42578125" style="339" customWidth="1"/>
    <col min="11787" max="12033" width="9.140625" style="339"/>
    <col min="12034" max="12034" width="39.85546875" style="339" customWidth="1"/>
    <col min="12035" max="12035" width="19.140625" style="339" customWidth="1"/>
    <col min="12036" max="12036" width="11" style="339" customWidth="1"/>
    <col min="12037" max="12040" width="9.140625" style="339"/>
    <col min="12041" max="12041" width="11.5703125" style="339" customWidth="1"/>
    <col min="12042" max="12042" width="18.42578125" style="339" customWidth="1"/>
    <col min="12043" max="12289" width="9.140625" style="339"/>
    <col min="12290" max="12290" width="39.85546875" style="339" customWidth="1"/>
    <col min="12291" max="12291" width="19.140625" style="339" customWidth="1"/>
    <col min="12292" max="12292" width="11" style="339" customWidth="1"/>
    <col min="12293" max="12296" width="9.140625" style="339"/>
    <col min="12297" max="12297" width="11.5703125" style="339" customWidth="1"/>
    <col min="12298" max="12298" width="18.42578125" style="339" customWidth="1"/>
    <col min="12299" max="12545" width="9.140625" style="339"/>
    <col min="12546" max="12546" width="39.85546875" style="339" customWidth="1"/>
    <col min="12547" max="12547" width="19.140625" style="339" customWidth="1"/>
    <col min="12548" max="12548" width="11" style="339" customWidth="1"/>
    <col min="12549" max="12552" width="9.140625" style="339"/>
    <col min="12553" max="12553" width="11.5703125" style="339" customWidth="1"/>
    <col min="12554" max="12554" width="18.42578125" style="339" customWidth="1"/>
    <col min="12555" max="12801" width="9.140625" style="339"/>
    <col min="12802" max="12802" width="39.85546875" style="339" customWidth="1"/>
    <col min="12803" max="12803" width="19.140625" style="339" customWidth="1"/>
    <col min="12804" max="12804" width="11" style="339" customWidth="1"/>
    <col min="12805" max="12808" width="9.140625" style="339"/>
    <col min="12809" max="12809" width="11.5703125" style="339" customWidth="1"/>
    <col min="12810" max="12810" width="18.42578125" style="339" customWidth="1"/>
    <col min="12811" max="13057" width="9.140625" style="339"/>
    <col min="13058" max="13058" width="39.85546875" style="339" customWidth="1"/>
    <col min="13059" max="13059" width="19.140625" style="339" customWidth="1"/>
    <col min="13060" max="13060" width="11" style="339" customWidth="1"/>
    <col min="13061" max="13064" width="9.140625" style="339"/>
    <col min="13065" max="13065" width="11.5703125" style="339" customWidth="1"/>
    <col min="13066" max="13066" width="18.42578125" style="339" customWidth="1"/>
    <col min="13067" max="13313" width="9.140625" style="339"/>
    <col min="13314" max="13314" width="39.85546875" style="339" customWidth="1"/>
    <col min="13315" max="13315" width="19.140625" style="339" customWidth="1"/>
    <col min="13316" max="13316" width="11" style="339" customWidth="1"/>
    <col min="13317" max="13320" width="9.140625" style="339"/>
    <col min="13321" max="13321" width="11.5703125" style="339" customWidth="1"/>
    <col min="13322" max="13322" width="18.42578125" style="339" customWidth="1"/>
    <col min="13323" max="13569" width="9.140625" style="339"/>
    <col min="13570" max="13570" width="39.85546875" style="339" customWidth="1"/>
    <col min="13571" max="13571" width="19.140625" style="339" customWidth="1"/>
    <col min="13572" max="13572" width="11" style="339" customWidth="1"/>
    <col min="13573" max="13576" width="9.140625" style="339"/>
    <col min="13577" max="13577" width="11.5703125" style="339" customWidth="1"/>
    <col min="13578" max="13578" width="18.42578125" style="339" customWidth="1"/>
    <col min="13579" max="13825" width="9.140625" style="339"/>
    <col min="13826" max="13826" width="39.85546875" style="339" customWidth="1"/>
    <col min="13827" max="13827" width="19.140625" style="339" customWidth="1"/>
    <col min="13828" max="13828" width="11" style="339" customWidth="1"/>
    <col min="13829" max="13832" width="9.140625" style="339"/>
    <col min="13833" max="13833" width="11.5703125" style="339" customWidth="1"/>
    <col min="13834" max="13834" width="18.42578125" style="339" customWidth="1"/>
    <col min="13835" max="14081" width="9.140625" style="339"/>
    <col min="14082" max="14082" width="39.85546875" style="339" customWidth="1"/>
    <col min="14083" max="14083" width="19.140625" style="339" customWidth="1"/>
    <col min="14084" max="14084" width="11" style="339" customWidth="1"/>
    <col min="14085" max="14088" width="9.140625" style="339"/>
    <col min="14089" max="14089" width="11.5703125" style="339" customWidth="1"/>
    <col min="14090" max="14090" width="18.42578125" style="339" customWidth="1"/>
    <col min="14091" max="14337" width="9.140625" style="339"/>
    <col min="14338" max="14338" width="39.85546875" style="339" customWidth="1"/>
    <col min="14339" max="14339" width="19.140625" style="339" customWidth="1"/>
    <col min="14340" max="14340" width="11" style="339" customWidth="1"/>
    <col min="14341" max="14344" width="9.140625" style="339"/>
    <col min="14345" max="14345" width="11.5703125" style="339" customWidth="1"/>
    <col min="14346" max="14346" width="18.42578125" style="339" customWidth="1"/>
    <col min="14347" max="14593" width="9.140625" style="339"/>
    <col min="14594" max="14594" width="39.85546875" style="339" customWidth="1"/>
    <col min="14595" max="14595" width="19.140625" style="339" customWidth="1"/>
    <col min="14596" max="14596" width="11" style="339" customWidth="1"/>
    <col min="14597" max="14600" width="9.140625" style="339"/>
    <col min="14601" max="14601" width="11.5703125" style="339" customWidth="1"/>
    <col min="14602" max="14602" width="18.42578125" style="339" customWidth="1"/>
    <col min="14603" max="14849" width="9.140625" style="339"/>
    <col min="14850" max="14850" width="39.85546875" style="339" customWidth="1"/>
    <col min="14851" max="14851" width="19.140625" style="339" customWidth="1"/>
    <col min="14852" max="14852" width="11" style="339" customWidth="1"/>
    <col min="14853" max="14856" width="9.140625" style="339"/>
    <col min="14857" max="14857" width="11.5703125" style="339" customWidth="1"/>
    <col min="14858" max="14858" width="18.42578125" style="339" customWidth="1"/>
    <col min="14859" max="15105" width="9.140625" style="339"/>
    <col min="15106" max="15106" width="39.85546875" style="339" customWidth="1"/>
    <col min="15107" max="15107" width="19.140625" style="339" customWidth="1"/>
    <col min="15108" max="15108" width="11" style="339" customWidth="1"/>
    <col min="15109" max="15112" width="9.140625" style="339"/>
    <col min="15113" max="15113" width="11.5703125" style="339" customWidth="1"/>
    <col min="15114" max="15114" width="18.42578125" style="339" customWidth="1"/>
    <col min="15115" max="15361" width="9.140625" style="339"/>
    <col min="15362" max="15362" width="39.85546875" style="339" customWidth="1"/>
    <col min="15363" max="15363" width="19.140625" style="339" customWidth="1"/>
    <col min="15364" max="15364" width="11" style="339" customWidth="1"/>
    <col min="15365" max="15368" width="9.140625" style="339"/>
    <col min="15369" max="15369" width="11.5703125" style="339" customWidth="1"/>
    <col min="15370" max="15370" width="18.42578125" style="339" customWidth="1"/>
    <col min="15371" max="15617" width="9.140625" style="339"/>
    <col min="15618" max="15618" width="39.85546875" style="339" customWidth="1"/>
    <col min="15619" max="15619" width="19.140625" style="339" customWidth="1"/>
    <col min="15620" max="15620" width="11" style="339" customWidth="1"/>
    <col min="15621" max="15624" width="9.140625" style="339"/>
    <col min="15625" max="15625" width="11.5703125" style="339" customWidth="1"/>
    <col min="15626" max="15626" width="18.42578125" style="339" customWidth="1"/>
    <col min="15627" max="15873" width="9.140625" style="339"/>
    <col min="15874" max="15874" width="39.85546875" style="339" customWidth="1"/>
    <col min="15875" max="15875" width="19.140625" style="339" customWidth="1"/>
    <col min="15876" max="15876" width="11" style="339" customWidth="1"/>
    <col min="15877" max="15880" width="9.140625" style="339"/>
    <col min="15881" max="15881" width="11.5703125" style="339" customWidth="1"/>
    <col min="15882" max="15882" width="18.42578125" style="339" customWidth="1"/>
    <col min="15883" max="16129" width="9.140625" style="339"/>
    <col min="16130" max="16130" width="39.85546875" style="339" customWidth="1"/>
    <col min="16131" max="16131" width="19.140625" style="339" customWidth="1"/>
    <col min="16132" max="16132" width="11" style="339" customWidth="1"/>
    <col min="16133" max="16136" width="9.140625" style="339"/>
    <col min="16137" max="16137" width="11.5703125" style="339" customWidth="1"/>
    <col min="16138" max="16138" width="18.42578125" style="339" customWidth="1"/>
    <col min="16139" max="16384" width="9.140625" style="339"/>
  </cols>
  <sheetData>
    <row r="1" spans="1:12" x14ac:dyDescent="0.25">
      <c r="I1" s="1235"/>
      <c r="J1" s="1235"/>
    </row>
    <row r="3" spans="1:12" x14ac:dyDescent="0.25">
      <c r="A3" s="1236" t="s">
        <v>522</v>
      </c>
      <c r="B3" s="1236"/>
      <c r="C3" s="1236"/>
      <c r="D3" s="1236"/>
      <c r="E3" s="1236"/>
      <c r="F3" s="1236"/>
      <c r="G3" s="1236"/>
      <c r="H3" s="1236"/>
      <c r="I3" s="1236"/>
      <c r="J3" s="1236"/>
    </row>
    <row r="4" spans="1:12" ht="14.25" customHeight="1" x14ac:dyDescent="0.25">
      <c r="A4" s="1237" t="s">
        <v>523</v>
      </c>
      <c r="B4" s="1236"/>
      <c r="C4" s="1236"/>
      <c r="D4" s="1236"/>
      <c r="E4" s="1236"/>
      <c r="F4" s="1236"/>
      <c r="G4" s="1236"/>
      <c r="H4" s="1236"/>
      <c r="I4" s="1236"/>
      <c r="J4" s="1236"/>
    </row>
    <row r="5" spans="1:12" ht="48" customHeight="1" x14ac:dyDescent="0.25">
      <c r="A5" s="1233" t="s">
        <v>524</v>
      </c>
      <c r="B5" s="1233"/>
      <c r="C5" s="1238" t="s">
        <v>525</v>
      </c>
      <c r="D5" s="1238"/>
      <c r="E5" s="1238"/>
      <c r="F5" s="1238"/>
      <c r="G5" s="1238"/>
      <c r="H5" s="1238"/>
      <c r="I5" s="1238"/>
      <c r="J5" s="1238"/>
    </row>
    <row r="6" spans="1:12" ht="15.75" x14ac:dyDescent="0.25">
      <c r="A6" s="1233" t="s">
        <v>526</v>
      </c>
      <c r="B6" s="1233"/>
      <c r="C6" s="340" t="s">
        <v>256</v>
      </c>
      <c r="D6" s="340"/>
      <c r="E6" s="340"/>
      <c r="F6" s="340"/>
      <c r="G6" s="340"/>
      <c r="H6" s="340"/>
      <c r="I6" s="340"/>
      <c r="J6" s="340"/>
      <c r="K6" s="1232"/>
    </row>
    <row r="7" spans="1:12" ht="15.75" x14ac:dyDescent="0.25">
      <c r="A7" s="1233" t="s">
        <v>527</v>
      </c>
      <c r="B7" s="1233"/>
      <c r="C7" s="340"/>
      <c r="D7" s="340"/>
      <c r="E7" s="340"/>
      <c r="F7" s="340"/>
      <c r="G7" s="340"/>
      <c r="H7" s="340"/>
      <c r="I7" s="340"/>
      <c r="J7" s="340"/>
      <c r="K7" s="1232"/>
    </row>
    <row r="8" spans="1:12" ht="15.75" x14ac:dyDescent="0.25">
      <c r="A8" s="341"/>
      <c r="B8" s="341"/>
      <c r="C8" s="341"/>
      <c r="D8" s="341"/>
      <c r="E8" s="341"/>
      <c r="F8" s="341"/>
      <c r="G8" s="341"/>
      <c r="H8" s="341"/>
    </row>
    <row r="9" spans="1:12" x14ac:dyDescent="0.25">
      <c r="I9" s="342"/>
      <c r="J9" s="343"/>
    </row>
    <row r="11" spans="1:12" ht="25.5" x14ac:dyDescent="0.25">
      <c r="A11" s="344" t="s">
        <v>2</v>
      </c>
      <c r="B11" s="344" t="s">
        <v>528</v>
      </c>
      <c r="C11" s="344" t="s">
        <v>529</v>
      </c>
      <c r="D11" s="344" t="s">
        <v>381</v>
      </c>
      <c r="E11" s="344" t="s">
        <v>530</v>
      </c>
      <c r="F11" s="344" t="s">
        <v>531</v>
      </c>
      <c r="G11" s="344" t="s">
        <v>532</v>
      </c>
      <c r="H11" s="344" t="s">
        <v>532</v>
      </c>
      <c r="I11" s="344" t="s">
        <v>532</v>
      </c>
      <c r="J11" s="344" t="s">
        <v>533</v>
      </c>
    </row>
    <row r="12" spans="1:12" x14ac:dyDescent="0.25">
      <c r="A12" s="1234" t="s">
        <v>534</v>
      </c>
      <c r="B12" s="1234"/>
      <c r="C12" s="1234"/>
      <c r="D12" s="1234"/>
      <c r="E12" s="1234"/>
      <c r="F12" s="1234"/>
      <c r="G12" s="1234"/>
      <c r="H12" s="1234"/>
      <c r="I12" s="1234"/>
      <c r="J12" s="1234"/>
    </row>
    <row r="13" spans="1:12" ht="24.75" customHeight="1" x14ac:dyDescent="0.25">
      <c r="A13" s="1234" t="s">
        <v>535</v>
      </c>
      <c r="B13" s="1234"/>
      <c r="C13" s="1234"/>
      <c r="D13" s="1234"/>
      <c r="E13" s="1234"/>
      <c r="F13" s="1234"/>
      <c r="G13" s="1234"/>
      <c r="H13" s="1234"/>
      <c r="I13" s="1234"/>
      <c r="J13" s="1234"/>
    </row>
    <row r="14" spans="1:12" x14ac:dyDescent="0.25">
      <c r="A14" s="345" t="s">
        <v>536</v>
      </c>
      <c r="B14" s="346" t="s">
        <v>537</v>
      </c>
      <c r="C14" s="346"/>
      <c r="D14" s="346"/>
      <c r="E14" s="346"/>
      <c r="F14" s="346"/>
      <c r="G14" s="346"/>
      <c r="H14" s="346"/>
      <c r="I14" s="346"/>
      <c r="J14" s="346"/>
    </row>
    <row r="15" spans="1:12" x14ac:dyDescent="0.25">
      <c r="A15" s="345"/>
      <c r="B15" s="346"/>
      <c r="C15" s="346"/>
      <c r="D15" s="346"/>
      <c r="E15" s="346"/>
      <c r="F15" s="346"/>
      <c r="G15" s="346"/>
      <c r="H15" s="345"/>
      <c r="I15" s="345"/>
      <c r="J15" s="345"/>
    </row>
    <row r="16" spans="1:12" ht="43.5" customHeight="1" x14ac:dyDescent="0.25">
      <c r="A16" s="347">
        <v>1</v>
      </c>
      <c r="B16" s="348" t="s">
        <v>538</v>
      </c>
      <c r="C16" s="347" t="s">
        <v>539</v>
      </c>
      <c r="D16" s="347" t="s">
        <v>540</v>
      </c>
      <c r="E16" s="349">
        <v>6</v>
      </c>
      <c r="F16" s="344">
        <v>24</v>
      </c>
      <c r="G16" s="349">
        <v>1</v>
      </c>
      <c r="H16" s="349">
        <v>1</v>
      </c>
      <c r="I16" s="349">
        <v>1</v>
      </c>
      <c r="J16" s="350">
        <f t="shared" ref="J16:J20" si="0">E16*F16*G16*H16*I16</f>
        <v>144</v>
      </c>
      <c r="K16" s="351"/>
      <c r="L16" s="352"/>
    </row>
    <row r="17" spans="1:12" ht="45.75" customHeight="1" x14ac:dyDescent="0.25">
      <c r="A17" s="347">
        <v>2</v>
      </c>
      <c r="B17" s="348" t="s">
        <v>541</v>
      </c>
      <c r="C17" s="347" t="s">
        <v>542</v>
      </c>
      <c r="D17" s="347" t="s">
        <v>540</v>
      </c>
      <c r="E17" s="349">
        <v>0.2</v>
      </c>
      <c r="F17" s="344">
        <v>42</v>
      </c>
      <c r="G17" s="349">
        <v>1</v>
      </c>
      <c r="H17" s="349">
        <v>1</v>
      </c>
      <c r="I17" s="349">
        <v>1</v>
      </c>
      <c r="J17" s="350">
        <f>E17*F17*G17*H17*I17</f>
        <v>8.4</v>
      </c>
      <c r="K17" s="351"/>
      <c r="L17" s="352"/>
    </row>
    <row r="18" spans="1:12" ht="44.25" customHeight="1" x14ac:dyDescent="0.25">
      <c r="A18" s="347">
        <v>3</v>
      </c>
      <c r="B18" s="353" t="s">
        <v>543</v>
      </c>
      <c r="C18" s="344" t="s">
        <v>544</v>
      </c>
      <c r="D18" s="344" t="s">
        <v>545</v>
      </c>
      <c r="E18" s="344">
        <v>9</v>
      </c>
      <c r="F18" s="344">
        <v>142</v>
      </c>
      <c r="G18" s="349">
        <v>1</v>
      </c>
      <c r="H18" s="349">
        <v>1</v>
      </c>
      <c r="I18" s="349">
        <v>1</v>
      </c>
      <c r="J18" s="350">
        <f t="shared" si="0"/>
        <v>1278</v>
      </c>
      <c r="K18" s="354"/>
      <c r="L18" s="352"/>
    </row>
    <row r="19" spans="1:12" ht="44.25" customHeight="1" x14ac:dyDescent="0.25">
      <c r="A19" s="347">
        <v>4</v>
      </c>
      <c r="B19" s="353" t="s">
        <v>546</v>
      </c>
      <c r="C19" s="344" t="s">
        <v>544</v>
      </c>
      <c r="D19" s="344" t="s">
        <v>545</v>
      </c>
      <c r="E19" s="344">
        <v>2</v>
      </c>
      <c r="F19" s="344">
        <v>142</v>
      </c>
      <c r="G19" s="349">
        <v>1</v>
      </c>
      <c r="H19" s="349">
        <v>1</v>
      </c>
      <c r="I19" s="349">
        <v>1</v>
      </c>
      <c r="J19" s="350">
        <f t="shared" si="0"/>
        <v>284</v>
      </c>
      <c r="K19" s="354"/>
      <c r="L19" s="352"/>
    </row>
    <row r="20" spans="1:12" x14ac:dyDescent="0.25">
      <c r="A20" s="347">
        <v>5</v>
      </c>
      <c r="B20" s="355" t="s">
        <v>547</v>
      </c>
      <c r="C20" s="344" t="s">
        <v>548</v>
      </c>
      <c r="D20" s="344" t="s">
        <v>549</v>
      </c>
      <c r="E20" s="344">
        <v>30</v>
      </c>
      <c r="F20" s="344">
        <v>7</v>
      </c>
      <c r="G20" s="349">
        <v>1</v>
      </c>
      <c r="H20" s="349">
        <v>1</v>
      </c>
      <c r="I20" s="349">
        <v>1</v>
      </c>
      <c r="J20" s="350">
        <f t="shared" si="0"/>
        <v>210</v>
      </c>
    </row>
    <row r="21" spans="1:12" ht="15" customHeight="1" x14ac:dyDescent="0.25">
      <c r="A21" s="356" t="s">
        <v>550</v>
      </c>
      <c r="B21" s="357"/>
      <c r="C21" s="357"/>
      <c r="D21" s="357"/>
      <c r="E21" s="357"/>
      <c r="F21" s="357"/>
      <c r="G21" s="358"/>
      <c r="H21" s="358"/>
      <c r="I21" s="358"/>
      <c r="J21" s="359">
        <f>SUM(J16:J20)*1.2*1.4</f>
        <v>3232.9920000000002</v>
      </c>
    </row>
    <row r="22" spans="1:12" x14ac:dyDescent="0.25">
      <c r="A22" s="360" t="s">
        <v>551</v>
      </c>
      <c r="B22" s="361" t="s">
        <v>552</v>
      </c>
      <c r="C22" s="362"/>
      <c r="D22" s="362"/>
      <c r="E22" s="362"/>
      <c r="F22" s="362"/>
      <c r="G22" s="363"/>
      <c r="H22" s="363"/>
      <c r="I22" s="363"/>
      <c r="J22" s="349"/>
    </row>
    <row r="23" spans="1:12" ht="85.5" customHeight="1" x14ac:dyDescent="0.25">
      <c r="A23" s="349">
        <v>6</v>
      </c>
      <c r="B23" s="353" t="s">
        <v>553</v>
      </c>
      <c r="C23" s="1228" t="s">
        <v>554</v>
      </c>
      <c r="D23" s="1229"/>
      <c r="E23" s="1230"/>
      <c r="F23" s="364">
        <f>J21</f>
        <v>3232.9920000000002</v>
      </c>
      <c r="G23" s="349">
        <v>8.7499999999999994E-2</v>
      </c>
      <c r="H23" s="349">
        <v>1</v>
      </c>
      <c r="I23" s="349">
        <v>1</v>
      </c>
      <c r="J23" s="365">
        <f>F23*G23</f>
        <v>282.88679999999999</v>
      </c>
    </row>
    <row r="24" spans="1:12" ht="36" customHeight="1" x14ac:dyDescent="0.25">
      <c r="A24" s="349">
        <v>7</v>
      </c>
      <c r="B24" s="353" t="s">
        <v>555</v>
      </c>
      <c r="C24" s="1228" t="s">
        <v>556</v>
      </c>
      <c r="D24" s="1229"/>
      <c r="E24" s="1230"/>
      <c r="F24" s="366">
        <f>J21+J23</f>
        <v>3515.8788000000004</v>
      </c>
      <c r="G24" s="349">
        <v>0.06</v>
      </c>
      <c r="H24" s="349">
        <v>2.5</v>
      </c>
      <c r="I24" s="349">
        <v>1</v>
      </c>
      <c r="J24" s="365">
        <f>F24*G24*H24*I24</f>
        <v>527.38182000000006</v>
      </c>
    </row>
    <row r="25" spans="1:12" ht="58.5" customHeight="1" x14ac:dyDescent="0.25">
      <c r="A25" s="349">
        <v>8</v>
      </c>
      <c r="B25" s="353" t="s">
        <v>557</v>
      </c>
      <c r="C25" s="1228" t="s">
        <v>558</v>
      </c>
      <c r="D25" s="1229"/>
      <c r="E25" s="1230"/>
      <c r="F25" s="366">
        <f>F24</f>
        <v>3515.8788000000004</v>
      </c>
      <c r="G25" s="349">
        <v>0.36399999999999999</v>
      </c>
      <c r="H25" s="349">
        <v>1</v>
      </c>
      <c r="I25" s="349">
        <v>1</v>
      </c>
      <c r="J25" s="365">
        <f>F25*G25*H25*I25</f>
        <v>1279.7798832000001</v>
      </c>
    </row>
    <row r="26" spans="1:12" ht="15" customHeight="1" x14ac:dyDescent="0.25">
      <c r="A26" s="356" t="s">
        <v>559</v>
      </c>
      <c r="B26" s="357"/>
      <c r="C26" s="357"/>
      <c r="D26" s="357"/>
      <c r="E26" s="357"/>
      <c r="F26" s="357"/>
      <c r="G26" s="358"/>
      <c r="H26" s="358"/>
      <c r="I26" s="358"/>
      <c r="J26" s="367">
        <f>J23+J24+J25</f>
        <v>2090.0485032000001</v>
      </c>
    </row>
    <row r="27" spans="1:12" x14ac:dyDescent="0.25">
      <c r="A27" s="360" t="s">
        <v>560</v>
      </c>
      <c r="B27" s="361" t="s">
        <v>561</v>
      </c>
      <c r="C27" s="362"/>
      <c r="D27" s="362"/>
      <c r="E27" s="362"/>
      <c r="F27" s="362"/>
      <c r="G27" s="363"/>
      <c r="H27" s="368"/>
      <c r="I27" s="368"/>
      <c r="J27" s="345"/>
    </row>
    <row r="28" spans="1:12" ht="38.450000000000003" customHeight="1" x14ac:dyDescent="0.25">
      <c r="A28" s="349">
        <v>9</v>
      </c>
      <c r="B28" s="353" t="s">
        <v>562</v>
      </c>
      <c r="C28" s="344" t="s">
        <v>563</v>
      </c>
      <c r="D28" s="344" t="s">
        <v>564</v>
      </c>
      <c r="E28" s="344">
        <v>6</v>
      </c>
      <c r="F28" s="344">
        <v>8</v>
      </c>
      <c r="G28" s="349">
        <v>1</v>
      </c>
      <c r="H28" s="349">
        <v>1</v>
      </c>
      <c r="I28" s="349">
        <v>1</v>
      </c>
      <c r="J28" s="365">
        <f>E28*F28*G28</f>
        <v>48</v>
      </c>
    </row>
    <row r="29" spans="1:12" ht="38.450000000000003" customHeight="1" x14ac:dyDescent="0.25">
      <c r="A29" s="349">
        <v>10</v>
      </c>
      <c r="B29" s="353" t="s">
        <v>565</v>
      </c>
      <c r="C29" s="344" t="s">
        <v>566</v>
      </c>
      <c r="D29" s="344" t="s">
        <v>564</v>
      </c>
      <c r="E29" s="344">
        <v>0.2</v>
      </c>
      <c r="F29" s="344">
        <v>14</v>
      </c>
      <c r="G29" s="349">
        <v>1</v>
      </c>
      <c r="H29" s="349">
        <v>1</v>
      </c>
      <c r="I29" s="349">
        <v>1</v>
      </c>
      <c r="J29" s="365">
        <f>E29*F29*G29</f>
        <v>2.8000000000000003</v>
      </c>
    </row>
    <row r="30" spans="1:12" ht="26.25" thickBot="1" x14ac:dyDescent="0.3">
      <c r="A30" s="349">
        <v>11</v>
      </c>
      <c r="B30" s="369" t="s">
        <v>567</v>
      </c>
      <c r="C30" s="344" t="s">
        <v>568</v>
      </c>
      <c r="D30" s="344" t="s">
        <v>569</v>
      </c>
      <c r="E30" s="344">
        <v>2</v>
      </c>
      <c r="F30" s="344">
        <v>41</v>
      </c>
      <c r="G30" s="349">
        <v>1</v>
      </c>
      <c r="H30" s="349">
        <v>1</v>
      </c>
      <c r="I30" s="349">
        <v>1</v>
      </c>
      <c r="J30" s="365">
        <f>E30*F30*G30</f>
        <v>82</v>
      </c>
    </row>
    <row r="31" spans="1:12" ht="15.75" thickBot="1" x14ac:dyDescent="0.3">
      <c r="A31" s="349">
        <v>12</v>
      </c>
      <c r="B31" s="369" t="s">
        <v>570</v>
      </c>
      <c r="C31" s="344" t="s">
        <v>571</v>
      </c>
      <c r="D31" s="344" t="s">
        <v>572</v>
      </c>
      <c r="E31" s="344">
        <v>20</v>
      </c>
      <c r="F31" s="344">
        <v>6</v>
      </c>
      <c r="G31" s="349">
        <v>1</v>
      </c>
      <c r="H31" s="349">
        <v>1</v>
      </c>
      <c r="I31" s="349">
        <v>1</v>
      </c>
      <c r="J31" s="365">
        <f>E31*F31*G31</f>
        <v>120</v>
      </c>
    </row>
    <row r="32" spans="1:12" ht="15.75" thickBot="1" x14ac:dyDescent="0.3">
      <c r="A32" s="349">
        <v>13</v>
      </c>
      <c r="B32" s="369" t="s">
        <v>573</v>
      </c>
      <c r="C32" s="344" t="s">
        <v>574</v>
      </c>
      <c r="D32" s="344" t="s">
        <v>575</v>
      </c>
      <c r="E32" s="344">
        <v>2</v>
      </c>
      <c r="F32" s="344">
        <v>19</v>
      </c>
      <c r="G32" s="349">
        <v>1</v>
      </c>
      <c r="H32" s="349">
        <v>1</v>
      </c>
      <c r="I32" s="349">
        <v>1</v>
      </c>
      <c r="J32" s="365">
        <f>PRODUCT(E32:F32)</f>
        <v>38</v>
      </c>
      <c r="K32" s="370"/>
    </row>
    <row r="33" spans="1:14" ht="15.75" thickBot="1" x14ac:dyDescent="0.3">
      <c r="A33" s="349">
        <v>14</v>
      </c>
      <c r="B33" s="369" t="s">
        <v>576</v>
      </c>
      <c r="C33" s="344" t="s">
        <v>577</v>
      </c>
      <c r="D33" s="344" t="s">
        <v>578</v>
      </c>
      <c r="E33" s="344">
        <v>2</v>
      </c>
      <c r="F33" s="344">
        <v>7</v>
      </c>
      <c r="G33" s="349">
        <v>1</v>
      </c>
      <c r="H33" s="349">
        <v>1</v>
      </c>
      <c r="I33" s="349">
        <v>1</v>
      </c>
      <c r="J33" s="365">
        <f t="shared" ref="J33:J38" si="1">PRODUCT(E33:G33)</f>
        <v>14</v>
      </c>
    </row>
    <row r="34" spans="1:14" ht="15.75" thickBot="1" x14ac:dyDescent="0.3">
      <c r="A34" s="349">
        <v>15</v>
      </c>
      <c r="B34" s="369" t="s">
        <v>579</v>
      </c>
      <c r="C34" s="344" t="s">
        <v>580</v>
      </c>
      <c r="D34" s="349" t="s">
        <v>581</v>
      </c>
      <c r="E34" s="344">
        <v>2</v>
      </c>
      <c r="F34" s="344">
        <v>200</v>
      </c>
      <c r="G34" s="349">
        <v>1</v>
      </c>
      <c r="H34" s="349">
        <v>1</v>
      </c>
      <c r="I34" s="349">
        <v>1</v>
      </c>
      <c r="J34" s="365">
        <f t="shared" si="1"/>
        <v>400</v>
      </c>
    </row>
    <row r="35" spans="1:14" ht="26.25" thickBot="1" x14ac:dyDescent="0.3">
      <c r="A35" s="349">
        <v>16</v>
      </c>
      <c r="B35" s="369" t="s">
        <v>582</v>
      </c>
      <c r="C35" s="344" t="s">
        <v>583</v>
      </c>
      <c r="D35" s="344" t="s">
        <v>581</v>
      </c>
      <c r="E35" s="344">
        <v>2</v>
      </c>
      <c r="F35" s="347">
        <v>64</v>
      </c>
      <c r="G35" s="349">
        <v>1</v>
      </c>
      <c r="H35" s="349">
        <v>1</v>
      </c>
      <c r="I35" s="349">
        <v>1</v>
      </c>
      <c r="J35" s="365">
        <f t="shared" si="1"/>
        <v>128</v>
      </c>
    </row>
    <row r="36" spans="1:14" ht="26.25" thickBot="1" x14ac:dyDescent="0.3">
      <c r="A36" s="349">
        <v>17</v>
      </c>
      <c r="B36" s="369" t="s">
        <v>584</v>
      </c>
      <c r="C36" s="344" t="s">
        <v>585</v>
      </c>
      <c r="D36" s="344" t="s">
        <v>581</v>
      </c>
      <c r="E36" s="344">
        <v>2</v>
      </c>
      <c r="F36" s="344">
        <v>77</v>
      </c>
      <c r="G36" s="349">
        <v>1</v>
      </c>
      <c r="H36" s="349">
        <v>1</v>
      </c>
      <c r="I36" s="349">
        <v>1</v>
      </c>
      <c r="J36" s="365">
        <f t="shared" si="1"/>
        <v>154</v>
      </c>
    </row>
    <row r="37" spans="1:14" ht="26.25" thickBot="1" x14ac:dyDescent="0.3">
      <c r="A37" s="349">
        <v>18</v>
      </c>
      <c r="B37" s="369" t="s">
        <v>586</v>
      </c>
      <c r="C37" s="344" t="s">
        <v>580</v>
      </c>
      <c r="D37" s="344" t="s">
        <v>581</v>
      </c>
      <c r="E37" s="344">
        <v>2</v>
      </c>
      <c r="F37" s="344">
        <v>200</v>
      </c>
      <c r="G37" s="349">
        <v>1</v>
      </c>
      <c r="H37" s="349">
        <v>1</v>
      </c>
      <c r="I37" s="349">
        <v>1</v>
      </c>
      <c r="J37" s="365">
        <f t="shared" si="1"/>
        <v>400</v>
      </c>
    </row>
    <row r="38" spans="1:14" ht="26.25" thickBot="1" x14ac:dyDescent="0.3">
      <c r="A38" s="349">
        <v>19</v>
      </c>
      <c r="B38" s="369" t="s">
        <v>587</v>
      </c>
      <c r="C38" s="344" t="s">
        <v>580</v>
      </c>
      <c r="D38" s="344" t="s">
        <v>581</v>
      </c>
      <c r="E38" s="344">
        <v>2</v>
      </c>
      <c r="F38" s="344">
        <v>200</v>
      </c>
      <c r="G38" s="349">
        <v>1</v>
      </c>
      <c r="H38" s="349">
        <v>1</v>
      </c>
      <c r="I38" s="349">
        <v>1</v>
      </c>
      <c r="J38" s="365">
        <f t="shared" si="1"/>
        <v>400</v>
      </c>
    </row>
    <row r="39" spans="1:14" ht="26.25" thickBot="1" x14ac:dyDescent="0.3">
      <c r="A39" s="349">
        <v>20</v>
      </c>
      <c r="B39" s="369" t="s">
        <v>588</v>
      </c>
      <c r="C39" s="344" t="s">
        <v>580</v>
      </c>
      <c r="D39" s="349" t="s">
        <v>581</v>
      </c>
      <c r="E39" s="344">
        <v>2</v>
      </c>
      <c r="F39" s="344">
        <v>200</v>
      </c>
      <c r="G39" s="349">
        <v>1</v>
      </c>
      <c r="H39" s="349">
        <v>1</v>
      </c>
      <c r="I39" s="349">
        <v>1</v>
      </c>
      <c r="J39" s="365">
        <f>E39*F39*G39</f>
        <v>400</v>
      </c>
    </row>
    <row r="40" spans="1:14" ht="21.6" customHeight="1" thickBot="1" x14ac:dyDescent="0.3">
      <c r="A40" s="349">
        <v>21</v>
      </c>
      <c r="B40" s="369" t="s">
        <v>589</v>
      </c>
      <c r="C40" s="344" t="s">
        <v>585</v>
      </c>
      <c r="D40" s="371" t="s">
        <v>581</v>
      </c>
      <c r="E40" s="344">
        <v>2</v>
      </c>
      <c r="F40" s="347">
        <v>77</v>
      </c>
      <c r="G40" s="371">
        <v>1</v>
      </c>
      <c r="H40" s="349">
        <v>1</v>
      </c>
      <c r="I40" s="349">
        <v>1</v>
      </c>
      <c r="J40" s="372">
        <f>PRODUCT(E40,F40,G40)</f>
        <v>154</v>
      </c>
    </row>
    <row r="41" spans="1:14" ht="29.1" customHeight="1" thickBot="1" x14ac:dyDescent="0.3">
      <c r="A41" s="349">
        <v>22</v>
      </c>
      <c r="B41" s="369" t="s">
        <v>590</v>
      </c>
      <c r="C41" s="344" t="s">
        <v>585</v>
      </c>
      <c r="D41" s="371" t="s">
        <v>581</v>
      </c>
      <c r="E41" s="344">
        <v>2</v>
      </c>
      <c r="F41" s="347">
        <v>77</v>
      </c>
      <c r="G41" s="371">
        <v>1</v>
      </c>
      <c r="H41" s="349">
        <v>1</v>
      </c>
      <c r="I41" s="349">
        <v>1</v>
      </c>
      <c r="J41" s="372">
        <f>PRODUCT(E41,F41,G41)</f>
        <v>154</v>
      </c>
    </row>
    <row r="42" spans="1:14" ht="15.75" thickBot="1" x14ac:dyDescent="0.3">
      <c r="A42" s="349">
        <v>23</v>
      </c>
      <c r="B42" s="369" t="s">
        <v>591</v>
      </c>
      <c r="C42" s="344" t="s">
        <v>585</v>
      </c>
      <c r="D42" s="344" t="s">
        <v>581</v>
      </c>
      <c r="E42" s="344">
        <v>2</v>
      </c>
      <c r="F42" s="347">
        <v>77</v>
      </c>
      <c r="G42" s="349">
        <v>1</v>
      </c>
      <c r="H42" s="349">
        <v>1</v>
      </c>
      <c r="I42" s="349">
        <v>1</v>
      </c>
      <c r="J42" s="373">
        <f>PRODUCT(E42,F42,G42,H42,I42)</f>
        <v>154</v>
      </c>
    </row>
    <row r="43" spans="1:14" ht="26.25" thickBot="1" x14ac:dyDescent="0.3">
      <c r="A43" s="349">
        <v>24</v>
      </c>
      <c r="B43" s="369" t="s">
        <v>592</v>
      </c>
      <c r="C43" s="344" t="s">
        <v>583</v>
      </c>
      <c r="D43" s="344" t="s">
        <v>581</v>
      </c>
      <c r="E43" s="344">
        <v>2</v>
      </c>
      <c r="F43" s="347">
        <v>64</v>
      </c>
      <c r="G43" s="349">
        <v>1</v>
      </c>
      <c r="H43" s="349">
        <v>1</v>
      </c>
      <c r="I43" s="349">
        <v>1</v>
      </c>
      <c r="J43" s="373">
        <f>PRODUCT(E43,F43,G43,H43,I43)</f>
        <v>128</v>
      </c>
    </row>
    <row r="44" spans="1:14" ht="15.75" thickBot="1" x14ac:dyDescent="0.3">
      <c r="A44" s="349">
        <v>25</v>
      </c>
      <c r="B44" s="369" t="s">
        <v>593</v>
      </c>
      <c r="C44" s="344" t="s">
        <v>585</v>
      </c>
      <c r="D44" s="344" t="s">
        <v>581</v>
      </c>
      <c r="E44" s="344">
        <v>2</v>
      </c>
      <c r="F44" s="344">
        <v>77</v>
      </c>
      <c r="G44" s="349">
        <v>1</v>
      </c>
      <c r="H44" s="349">
        <v>1</v>
      </c>
      <c r="I44" s="349">
        <v>1</v>
      </c>
      <c r="J44" s="373">
        <f>PRODUCT(E44,F44,G44,H44,I44)</f>
        <v>154</v>
      </c>
    </row>
    <row r="45" spans="1:14" ht="25.5" x14ac:dyDescent="0.25">
      <c r="A45" s="349">
        <v>26</v>
      </c>
      <c r="B45" s="353" t="s">
        <v>594</v>
      </c>
      <c r="C45" s="344" t="s">
        <v>595</v>
      </c>
      <c r="D45" s="349" t="s">
        <v>596</v>
      </c>
      <c r="E45" s="344">
        <v>1</v>
      </c>
      <c r="F45" s="344">
        <v>262</v>
      </c>
      <c r="G45" s="349">
        <v>1</v>
      </c>
      <c r="H45" s="349">
        <v>1</v>
      </c>
      <c r="I45" s="349">
        <v>1</v>
      </c>
      <c r="J45" s="365">
        <f>PRODUCT(E45:I45)</f>
        <v>262</v>
      </c>
    </row>
    <row r="46" spans="1:14" ht="45" customHeight="1" x14ac:dyDescent="0.25">
      <c r="A46" s="349">
        <v>27</v>
      </c>
      <c r="B46" s="353" t="s">
        <v>597</v>
      </c>
      <c r="C46" s="344" t="s">
        <v>571</v>
      </c>
      <c r="D46" s="344" t="s">
        <v>598</v>
      </c>
      <c r="E46" s="344">
        <v>20</v>
      </c>
      <c r="F46" s="344">
        <v>6</v>
      </c>
      <c r="G46" s="349">
        <v>1</v>
      </c>
      <c r="H46" s="349">
        <v>1</v>
      </c>
      <c r="I46" s="349">
        <v>1</v>
      </c>
      <c r="J46" s="365">
        <f>E46*F46*G46</f>
        <v>120</v>
      </c>
      <c r="K46" s="370"/>
    </row>
    <row r="47" spans="1:14" ht="25.5" x14ac:dyDescent="0.25">
      <c r="A47" s="349">
        <v>28</v>
      </c>
      <c r="B47" s="353" t="s">
        <v>599</v>
      </c>
      <c r="C47" s="344" t="s">
        <v>574</v>
      </c>
      <c r="D47" s="344" t="s">
        <v>575</v>
      </c>
      <c r="E47" s="344">
        <v>9</v>
      </c>
      <c r="F47" s="344">
        <v>19</v>
      </c>
      <c r="G47" s="349">
        <v>1</v>
      </c>
      <c r="H47" s="349">
        <v>1</v>
      </c>
      <c r="I47" s="349">
        <v>1</v>
      </c>
      <c r="J47" s="365">
        <f>E47*F47*G47</f>
        <v>171</v>
      </c>
      <c r="K47" s="370"/>
      <c r="N47" s="374"/>
    </row>
    <row r="48" spans="1:14" ht="67.5" customHeight="1" x14ac:dyDescent="0.25">
      <c r="A48" s="349">
        <v>29</v>
      </c>
      <c r="B48" s="353" t="s">
        <v>600</v>
      </c>
      <c r="C48" s="344" t="s">
        <v>601</v>
      </c>
      <c r="D48" s="344" t="s">
        <v>602</v>
      </c>
      <c r="E48" s="344">
        <v>1</v>
      </c>
      <c r="F48" s="344">
        <v>108</v>
      </c>
      <c r="G48" s="349">
        <v>1</v>
      </c>
      <c r="H48" s="349">
        <v>1</v>
      </c>
      <c r="I48" s="349">
        <v>1</v>
      </c>
      <c r="J48" s="365">
        <f>PRODUCT(E48:F48)</f>
        <v>108</v>
      </c>
      <c r="N48" s="375"/>
    </row>
    <row r="49" spans="1:15" ht="42.75" customHeight="1" x14ac:dyDescent="0.25">
      <c r="A49" s="349">
        <v>30</v>
      </c>
      <c r="B49" s="353" t="s">
        <v>603</v>
      </c>
      <c r="C49" s="344" t="s">
        <v>577</v>
      </c>
      <c r="D49" s="344" t="s">
        <v>604</v>
      </c>
      <c r="E49" s="344">
        <v>9</v>
      </c>
      <c r="F49" s="344">
        <v>7</v>
      </c>
      <c r="G49" s="349">
        <v>1</v>
      </c>
      <c r="H49" s="349">
        <v>1</v>
      </c>
      <c r="I49" s="349">
        <v>1</v>
      </c>
      <c r="J49" s="365">
        <f t="shared" ref="J49:J54" si="2">PRODUCT(E49:G49)</f>
        <v>63</v>
      </c>
      <c r="K49" s="370"/>
    </row>
    <row r="50" spans="1:15" ht="66" customHeight="1" x14ac:dyDescent="0.25">
      <c r="A50" s="349">
        <v>31</v>
      </c>
      <c r="B50" s="376" t="s">
        <v>605</v>
      </c>
      <c r="C50" s="344" t="s">
        <v>606</v>
      </c>
      <c r="D50" s="344" t="s">
        <v>581</v>
      </c>
      <c r="E50" s="344">
        <v>5</v>
      </c>
      <c r="F50" s="344">
        <v>34</v>
      </c>
      <c r="G50" s="349">
        <v>1</v>
      </c>
      <c r="H50" s="349">
        <v>1</v>
      </c>
      <c r="I50" s="349">
        <v>1</v>
      </c>
      <c r="J50" s="365">
        <f t="shared" si="2"/>
        <v>170</v>
      </c>
    </row>
    <row r="51" spans="1:15" ht="60.75" customHeight="1" x14ac:dyDescent="0.25">
      <c r="A51" s="349">
        <v>32</v>
      </c>
      <c r="B51" s="353" t="s">
        <v>607</v>
      </c>
      <c r="C51" s="344" t="s">
        <v>606</v>
      </c>
      <c r="D51" s="344" t="s">
        <v>581</v>
      </c>
      <c r="E51" s="344">
        <v>9</v>
      </c>
      <c r="F51" s="344">
        <v>34</v>
      </c>
      <c r="G51" s="349">
        <v>1</v>
      </c>
      <c r="H51" s="349">
        <v>1</v>
      </c>
      <c r="I51" s="349">
        <v>1</v>
      </c>
      <c r="J51" s="365">
        <f t="shared" si="2"/>
        <v>306</v>
      </c>
    </row>
    <row r="52" spans="1:15" ht="60.75" customHeight="1" x14ac:dyDescent="0.25">
      <c r="A52" s="349">
        <v>33</v>
      </c>
      <c r="B52" s="353" t="s">
        <v>608</v>
      </c>
      <c r="C52" s="344" t="s">
        <v>606</v>
      </c>
      <c r="D52" s="344" t="s">
        <v>581</v>
      </c>
      <c r="E52" s="344">
        <v>9</v>
      </c>
      <c r="F52" s="344">
        <v>34</v>
      </c>
      <c r="G52" s="349">
        <v>1</v>
      </c>
      <c r="H52" s="349">
        <v>1</v>
      </c>
      <c r="I52" s="349">
        <v>1</v>
      </c>
      <c r="J52" s="365">
        <f>PRODUCT(E52:G52)</f>
        <v>306</v>
      </c>
    </row>
    <row r="53" spans="1:15" ht="60.75" customHeight="1" x14ac:dyDescent="0.25">
      <c r="A53" s="349">
        <v>34</v>
      </c>
      <c r="B53" s="377" t="s">
        <v>609</v>
      </c>
      <c r="C53" s="344" t="s">
        <v>606</v>
      </c>
      <c r="D53" s="344" t="s">
        <v>581</v>
      </c>
      <c r="E53" s="344">
        <v>9</v>
      </c>
      <c r="F53" s="344">
        <v>34</v>
      </c>
      <c r="G53" s="349">
        <v>1</v>
      </c>
      <c r="H53" s="349">
        <v>1</v>
      </c>
      <c r="I53" s="349">
        <v>1</v>
      </c>
      <c r="J53" s="365">
        <f>PRODUCT(E53:G53)</f>
        <v>306</v>
      </c>
    </row>
    <row r="54" spans="1:15" ht="72.75" customHeight="1" x14ac:dyDescent="0.25">
      <c r="A54" s="349">
        <v>35</v>
      </c>
      <c r="B54" s="353" t="s">
        <v>610</v>
      </c>
      <c r="C54" s="344" t="s">
        <v>606</v>
      </c>
      <c r="D54" s="344" t="s">
        <v>581</v>
      </c>
      <c r="E54" s="344">
        <v>9</v>
      </c>
      <c r="F54" s="344">
        <v>34</v>
      </c>
      <c r="G54" s="349">
        <v>1</v>
      </c>
      <c r="H54" s="349">
        <v>1</v>
      </c>
      <c r="I54" s="349">
        <v>1</v>
      </c>
      <c r="J54" s="365">
        <f t="shared" si="2"/>
        <v>306</v>
      </c>
      <c r="O54" s="375"/>
    </row>
    <row r="55" spans="1:15" ht="53.25" customHeight="1" x14ac:dyDescent="0.25">
      <c r="A55" s="349">
        <v>36</v>
      </c>
      <c r="B55" s="353" t="s">
        <v>611</v>
      </c>
      <c r="C55" s="344" t="s">
        <v>595</v>
      </c>
      <c r="D55" s="349" t="s">
        <v>596</v>
      </c>
      <c r="E55" s="344">
        <v>1</v>
      </c>
      <c r="F55" s="349">
        <v>262</v>
      </c>
      <c r="G55" s="349">
        <v>1</v>
      </c>
      <c r="H55" s="349">
        <v>1</v>
      </c>
      <c r="I55" s="349">
        <v>1</v>
      </c>
      <c r="J55" s="365">
        <f>E55*F55*G55</f>
        <v>262</v>
      </c>
    </row>
    <row r="56" spans="1:15" ht="57" customHeight="1" x14ac:dyDescent="0.25">
      <c r="A56" s="349">
        <v>37</v>
      </c>
      <c r="B56" s="378" t="s">
        <v>612</v>
      </c>
      <c r="C56" s="347" t="s">
        <v>613</v>
      </c>
      <c r="D56" s="371" t="s">
        <v>581</v>
      </c>
      <c r="E56" s="347">
        <v>9</v>
      </c>
      <c r="F56" s="347">
        <v>64</v>
      </c>
      <c r="G56" s="371">
        <v>1</v>
      </c>
      <c r="H56" s="349">
        <v>1</v>
      </c>
      <c r="I56" s="349">
        <v>1</v>
      </c>
      <c r="J56" s="372">
        <f>PRODUCT(E56,F56,G56)</f>
        <v>576</v>
      </c>
    </row>
    <row r="57" spans="1:15" ht="59.25" customHeight="1" x14ac:dyDescent="0.25">
      <c r="A57" s="349">
        <v>38</v>
      </c>
      <c r="B57" s="353" t="s">
        <v>614</v>
      </c>
      <c r="C57" s="347" t="s">
        <v>613</v>
      </c>
      <c r="D57" s="371" t="s">
        <v>581</v>
      </c>
      <c r="E57" s="347">
        <v>9</v>
      </c>
      <c r="F57" s="347">
        <v>64</v>
      </c>
      <c r="G57" s="371">
        <v>1</v>
      </c>
      <c r="H57" s="349">
        <v>1</v>
      </c>
      <c r="I57" s="349">
        <v>1</v>
      </c>
      <c r="J57" s="365">
        <f>PRODUCT(E57,F57,G57)</f>
        <v>576</v>
      </c>
    </row>
    <row r="58" spans="1:15" ht="58.5" customHeight="1" x14ac:dyDescent="0.25">
      <c r="A58" s="349">
        <v>39</v>
      </c>
      <c r="B58" s="353" t="s">
        <v>615</v>
      </c>
      <c r="C58" s="344" t="s">
        <v>616</v>
      </c>
      <c r="D58" s="344" t="s">
        <v>581</v>
      </c>
      <c r="E58" s="344">
        <v>1</v>
      </c>
      <c r="F58" s="344">
        <v>45</v>
      </c>
      <c r="G58" s="349">
        <v>1</v>
      </c>
      <c r="H58" s="349">
        <v>1</v>
      </c>
      <c r="I58" s="349">
        <v>1</v>
      </c>
      <c r="J58" s="365">
        <f>PRODUCT(E58,F58,G58,H58,I58)</f>
        <v>45</v>
      </c>
      <c r="K58" s="370"/>
    </row>
    <row r="59" spans="1:15" ht="58.5" customHeight="1" x14ac:dyDescent="0.25">
      <c r="A59" s="349">
        <v>40</v>
      </c>
      <c r="B59" s="353" t="s">
        <v>617</v>
      </c>
      <c r="C59" s="344" t="s">
        <v>606</v>
      </c>
      <c r="D59" s="344" t="s">
        <v>581</v>
      </c>
      <c r="E59" s="344">
        <v>9</v>
      </c>
      <c r="F59" s="344">
        <v>34</v>
      </c>
      <c r="G59" s="349">
        <v>1</v>
      </c>
      <c r="H59" s="349">
        <v>1</v>
      </c>
      <c r="I59" s="349">
        <v>1</v>
      </c>
      <c r="J59" s="373">
        <f>PRODUCT(E59,F59,G59,H59,I59)</f>
        <v>306</v>
      </c>
    </row>
    <row r="60" spans="1:15" ht="58.5" customHeight="1" x14ac:dyDescent="0.25">
      <c r="A60" s="349">
        <v>41</v>
      </c>
      <c r="B60" s="353" t="s">
        <v>618</v>
      </c>
      <c r="C60" s="344" t="s">
        <v>606</v>
      </c>
      <c r="D60" s="344" t="s">
        <v>581</v>
      </c>
      <c r="E60" s="344">
        <v>9</v>
      </c>
      <c r="F60" s="344">
        <v>34</v>
      </c>
      <c r="G60" s="349">
        <v>1</v>
      </c>
      <c r="H60" s="349">
        <v>1</v>
      </c>
      <c r="I60" s="349">
        <v>1</v>
      </c>
      <c r="J60" s="373">
        <f>PRODUCT(E60,F60,G60,H60,I60)</f>
        <v>306</v>
      </c>
    </row>
    <row r="61" spans="1:15" ht="58.5" customHeight="1" x14ac:dyDescent="0.25">
      <c r="A61" s="349">
        <v>42</v>
      </c>
      <c r="B61" s="353" t="s">
        <v>619</v>
      </c>
      <c r="C61" s="344" t="s">
        <v>620</v>
      </c>
      <c r="D61" s="344" t="s">
        <v>581</v>
      </c>
      <c r="E61" s="344">
        <v>9</v>
      </c>
      <c r="F61" s="344">
        <v>114</v>
      </c>
      <c r="G61" s="349">
        <v>1</v>
      </c>
      <c r="H61" s="349">
        <v>1</v>
      </c>
      <c r="I61" s="349">
        <v>1</v>
      </c>
      <c r="J61" s="373">
        <f>PRODUCT(E61,F61,G61,H61,I61)</f>
        <v>1026</v>
      </c>
    </row>
    <row r="62" spans="1:15" ht="15" customHeight="1" x14ac:dyDescent="0.25">
      <c r="A62" s="379" t="s">
        <v>621</v>
      </c>
      <c r="B62" s="380"/>
      <c r="C62" s="380"/>
      <c r="D62" s="380"/>
      <c r="E62" s="380"/>
      <c r="F62" s="381"/>
      <c r="G62" s="382"/>
      <c r="H62" s="382"/>
      <c r="I62" s="382"/>
      <c r="J62" s="383">
        <f>SUM(J28:J61)</f>
        <v>8145.8</v>
      </c>
    </row>
    <row r="63" spans="1:15" ht="37.5" customHeight="1" x14ac:dyDescent="0.25">
      <c r="A63" s="349">
        <v>43</v>
      </c>
      <c r="B63" s="353" t="s">
        <v>622</v>
      </c>
      <c r="C63" s="349" t="s">
        <v>623</v>
      </c>
      <c r="D63" s="349" t="s">
        <v>624</v>
      </c>
      <c r="E63" s="349">
        <v>1</v>
      </c>
      <c r="F63" s="349">
        <v>1700</v>
      </c>
      <c r="G63" s="349">
        <v>1</v>
      </c>
      <c r="H63" s="349">
        <v>1</v>
      </c>
      <c r="I63" s="349">
        <v>1</v>
      </c>
      <c r="J63" s="365">
        <f>E63*F63*G63*H63</f>
        <v>1700</v>
      </c>
    </row>
    <row r="64" spans="1:15" ht="50.25" customHeight="1" x14ac:dyDescent="0.25">
      <c r="A64" s="344">
        <v>44</v>
      </c>
      <c r="B64" s="353" t="s">
        <v>625</v>
      </c>
      <c r="C64" s="349" t="s">
        <v>626</v>
      </c>
      <c r="D64" s="344" t="s">
        <v>487</v>
      </c>
      <c r="E64" s="349">
        <v>1</v>
      </c>
      <c r="F64" s="384">
        <v>0.8</v>
      </c>
      <c r="G64" s="349">
        <v>1</v>
      </c>
      <c r="H64" s="349">
        <v>1</v>
      </c>
      <c r="I64" s="349">
        <v>1</v>
      </c>
      <c r="J64" s="365">
        <f>(J62+J63)*F64*G64*H64</f>
        <v>7876.6399999999994</v>
      </c>
      <c r="K64" s="370"/>
    </row>
    <row r="65" spans="1:12" x14ac:dyDescent="0.25">
      <c r="A65" s="385" t="s">
        <v>627</v>
      </c>
      <c r="B65" s="386"/>
      <c r="C65" s="386"/>
      <c r="D65" s="386"/>
      <c r="E65" s="386"/>
      <c r="F65" s="386"/>
      <c r="G65" s="387"/>
      <c r="H65" s="387"/>
      <c r="I65" s="387"/>
      <c r="J65" s="367">
        <f>J64+J63+J62</f>
        <v>17722.439999999999</v>
      </c>
    </row>
    <row r="66" spans="1:12" x14ac:dyDescent="0.25">
      <c r="A66" s="388" t="s">
        <v>628</v>
      </c>
      <c r="B66" s="388"/>
      <c r="C66" s="388"/>
      <c r="D66" s="388"/>
      <c r="E66" s="388"/>
      <c r="F66" s="388"/>
      <c r="G66" s="388"/>
      <c r="H66" s="388"/>
      <c r="I66" s="388"/>
      <c r="J66" s="367">
        <f>J65+J21+J26</f>
        <v>23045.4805032</v>
      </c>
      <c r="K66" s="352"/>
      <c r="L66" s="352"/>
    </row>
    <row r="67" spans="1:12" ht="34.35" customHeight="1" x14ac:dyDescent="0.25">
      <c r="A67" s="1231" t="s">
        <v>629</v>
      </c>
      <c r="B67" s="1231"/>
      <c r="C67" s="1231"/>
      <c r="D67" s="1231"/>
      <c r="E67" s="1231"/>
      <c r="F67" s="1231"/>
      <c r="G67" s="360">
        <v>61.09</v>
      </c>
      <c r="H67" s="360"/>
      <c r="I67" s="360"/>
      <c r="J67" s="389">
        <f>J66*G67</f>
        <v>1407848.4039404881</v>
      </c>
      <c r="K67" s="352"/>
      <c r="L67" s="352"/>
    </row>
    <row r="68" spans="1:12" x14ac:dyDescent="0.25">
      <c r="A68" s="390" t="s">
        <v>630</v>
      </c>
      <c r="B68" s="390"/>
      <c r="C68" s="353" t="s">
        <v>631</v>
      </c>
      <c r="D68" s="390"/>
      <c r="E68" s="390"/>
      <c r="F68" s="390"/>
      <c r="G68" s="390"/>
      <c r="H68" s="390"/>
      <c r="I68" s="390"/>
      <c r="J68" s="365">
        <f>J67*1.1</f>
        <v>1548633.2443345371</v>
      </c>
      <c r="K68" s="352"/>
      <c r="L68" s="352"/>
    </row>
    <row r="69" spans="1:12" x14ac:dyDescent="0.25">
      <c r="K69" s="391"/>
    </row>
    <row r="70" spans="1:12" s="395" customFormat="1" ht="27" customHeight="1" x14ac:dyDescent="0.25">
      <c r="A70" s="392"/>
      <c r="B70" s="393"/>
      <c r="C70" s="393"/>
      <c r="D70" s="393"/>
      <c r="E70" s="393"/>
      <c r="F70" s="394"/>
    </row>
    <row r="71" spans="1:12" s="399" customFormat="1" x14ac:dyDescent="0.2">
      <c r="A71" s="396"/>
      <c r="B71" s="397"/>
      <c r="C71" s="398"/>
      <c r="F71" s="400"/>
    </row>
    <row r="72" spans="1:12" s="399" customFormat="1" x14ac:dyDescent="0.2">
      <c r="B72" s="397"/>
      <c r="F72" s="400"/>
    </row>
  </sheetData>
  <mergeCells count="14">
    <mergeCell ref="I1:J1"/>
    <mergeCell ref="A3:J3"/>
    <mergeCell ref="A4:J4"/>
    <mergeCell ref="A5:B5"/>
    <mergeCell ref="C5:J5"/>
    <mergeCell ref="C25:E25"/>
    <mergeCell ref="A67:F67"/>
    <mergeCell ref="K6:K7"/>
    <mergeCell ref="A7:B7"/>
    <mergeCell ref="A12:J12"/>
    <mergeCell ref="A13:J13"/>
    <mergeCell ref="C23:E23"/>
    <mergeCell ref="C24:E24"/>
    <mergeCell ref="A6:B6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9" zoomScale="115" zoomScaleNormal="115" workbookViewId="0">
      <selection activeCell="L16" sqref="L16"/>
    </sheetView>
  </sheetViews>
  <sheetFormatPr defaultRowHeight="15" x14ac:dyDescent="0.25"/>
  <cols>
    <col min="1" max="1" width="4.5703125" style="403" customWidth="1"/>
    <col min="2" max="2" width="38.42578125" style="403" customWidth="1"/>
    <col min="3" max="3" width="13.42578125" style="403" customWidth="1"/>
    <col min="4" max="4" width="16.7109375" style="403" customWidth="1"/>
    <col min="5" max="5" width="22" style="403" customWidth="1"/>
    <col min="6" max="6" width="10.5703125" style="403" customWidth="1"/>
    <col min="7" max="7" width="7.5703125" style="403" customWidth="1"/>
    <col min="8" max="8" width="8.7109375" style="403" customWidth="1"/>
    <col min="9" max="9" width="8.28515625" style="403" customWidth="1"/>
    <col min="10" max="10" width="19" style="403" customWidth="1"/>
    <col min="11" max="16384" width="9.140625" style="403"/>
  </cols>
  <sheetData>
    <row r="1" spans="1:10" ht="15.75" x14ac:dyDescent="0.25">
      <c r="A1" s="401"/>
      <c r="B1" s="401"/>
      <c r="C1" s="401"/>
      <c r="D1" s="1251" t="s">
        <v>632</v>
      </c>
      <c r="E1" s="1251"/>
      <c r="F1" s="402"/>
      <c r="G1" s="402"/>
      <c r="H1" s="402"/>
      <c r="I1" s="401"/>
      <c r="J1" s="401"/>
    </row>
    <row r="2" spans="1:10" x14ac:dyDescent="0.25">
      <c r="A2" s="1252" t="s">
        <v>633</v>
      </c>
      <c r="B2" s="1252"/>
      <c r="C2" s="1252"/>
      <c r="D2" s="1252"/>
      <c r="E2" s="1252"/>
      <c r="F2" s="1252"/>
      <c r="G2" s="1252"/>
      <c r="H2" s="1252"/>
      <c r="I2" s="1252"/>
      <c r="J2" s="1252"/>
    </row>
    <row r="3" spans="1:10" x14ac:dyDescent="0.25">
      <c r="A3" s="1252" t="s">
        <v>634</v>
      </c>
      <c r="B3" s="1252"/>
      <c r="C3" s="1252"/>
      <c r="D3" s="1252"/>
      <c r="E3" s="1252"/>
      <c r="F3" s="1252"/>
      <c r="G3" s="1252"/>
      <c r="H3" s="1252"/>
      <c r="I3" s="1252"/>
      <c r="J3" s="1252"/>
    </row>
    <row r="4" spans="1:10" x14ac:dyDescent="0.25">
      <c r="A4" s="1253" t="s">
        <v>635</v>
      </c>
      <c r="B4" s="1253"/>
      <c r="C4" s="1253"/>
      <c r="D4" s="1253"/>
      <c r="E4" s="1253"/>
      <c r="F4" s="1253"/>
      <c r="G4" s="1253"/>
      <c r="H4" s="1253"/>
      <c r="I4" s="1253"/>
      <c r="J4" s="1253"/>
    </row>
    <row r="5" spans="1:10" x14ac:dyDescent="0.25">
      <c r="A5" s="1250" t="s">
        <v>9</v>
      </c>
      <c r="B5" s="1250"/>
      <c r="C5" s="1250" t="s">
        <v>636</v>
      </c>
      <c r="D5" s="1250"/>
      <c r="E5" s="1250"/>
      <c r="F5" s="1250"/>
      <c r="G5" s="1250"/>
      <c r="H5" s="1250"/>
      <c r="I5" s="1250"/>
      <c r="J5" s="1250"/>
    </row>
    <row r="6" spans="1:10" x14ac:dyDescent="0.25">
      <c r="A6" s="1239" t="s">
        <v>637</v>
      </c>
      <c r="B6" s="1240"/>
      <c r="C6" s="1240"/>
      <c r="D6" s="1240"/>
      <c r="E6" s="1240"/>
      <c r="F6" s="1240"/>
      <c r="G6" s="1240"/>
      <c r="H6" s="1240"/>
      <c r="I6" s="1240"/>
      <c r="J6" s="1241"/>
    </row>
    <row r="7" spans="1:10" x14ac:dyDescent="0.25">
      <c r="A7" s="1248" t="s">
        <v>258</v>
      </c>
      <c r="B7" s="1248" t="s">
        <v>638</v>
      </c>
      <c r="C7" s="1248" t="s">
        <v>639</v>
      </c>
      <c r="D7" s="1248" t="s">
        <v>640</v>
      </c>
      <c r="E7" s="1248" t="s">
        <v>311</v>
      </c>
      <c r="F7" s="1239" t="s">
        <v>641</v>
      </c>
      <c r="G7" s="1240"/>
      <c r="H7" s="1240"/>
      <c r="I7" s="1241"/>
      <c r="J7" s="1248" t="s">
        <v>642</v>
      </c>
    </row>
    <row r="8" spans="1:10" x14ac:dyDescent="0.25">
      <c r="A8" s="1249"/>
      <c r="B8" s="1249"/>
      <c r="C8" s="1249"/>
      <c r="D8" s="1249"/>
      <c r="E8" s="1249"/>
      <c r="F8" s="404" t="s">
        <v>643</v>
      </c>
      <c r="G8" s="404" t="s">
        <v>644</v>
      </c>
      <c r="H8" s="404" t="s">
        <v>644</v>
      </c>
      <c r="I8" s="404" t="s">
        <v>645</v>
      </c>
      <c r="J8" s="1249"/>
    </row>
    <row r="9" spans="1:10" x14ac:dyDescent="0.25">
      <c r="A9" s="404">
        <v>1</v>
      </c>
      <c r="B9" s="404">
        <v>2</v>
      </c>
      <c r="C9" s="404">
        <v>3</v>
      </c>
      <c r="D9" s="404">
        <v>4</v>
      </c>
      <c r="E9" s="404">
        <v>5</v>
      </c>
      <c r="F9" s="1239">
        <v>6</v>
      </c>
      <c r="G9" s="1240"/>
      <c r="H9" s="1240"/>
      <c r="I9" s="1241"/>
      <c r="J9" s="404">
        <v>7</v>
      </c>
    </row>
    <row r="10" spans="1:10" x14ac:dyDescent="0.25">
      <c r="A10" s="1242" t="s">
        <v>646</v>
      </c>
      <c r="B10" s="1243"/>
      <c r="C10" s="1243"/>
      <c r="D10" s="1243"/>
      <c r="E10" s="1243"/>
      <c r="F10" s="1243"/>
      <c r="G10" s="1243"/>
      <c r="H10" s="1243"/>
      <c r="I10" s="1243"/>
      <c r="J10" s="1244"/>
    </row>
    <row r="11" spans="1:10" ht="25.5" x14ac:dyDescent="0.25">
      <c r="A11" s="405">
        <v>1</v>
      </c>
      <c r="B11" s="406" t="s">
        <v>647</v>
      </c>
      <c r="C11" s="404" t="s">
        <v>604</v>
      </c>
      <c r="D11" s="404">
        <v>0.2</v>
      </c>
      <c r="E11" s="404" t="s">
        <v>648</v>
      </c>
      <c r="F11" s="404">
        <v>42</v>
      </c>
      <c r="G11" s="404"/>
      <c r="H11" s="404"/>
      <c r="I11" s="404">
        <f t="shared" ref="I11:I18" si="0">D11</f>
        <v>0.2</v>
      </c>
      <c r="J11" s="407">
        <f>I11*F11</f>
        <v>8.4</v>
      </c>
    </row>
    <row r="12" spans="1:10" ht="25.5" x14ac:dyDescent="0.25">
      <c r="A12" s="405">
        <v>2</v>
      </c>
      <c r="B12" s="406" t="s">
        <v>649</v>
      </c>
      <c r="C12" s="404" t="s">
        <v>540</v>
      </c>
      <c r="D12" s="404">
        <v>6</v>
      </c>
      <c r="E12" s="404" t="s">
        <v>650</v>
      </c>
      <c r="F12" s="404">
        <v>24</v>
      </c>
      <c r="G12" s="404"/>
      <c r="H12" s="404"/>
      <c r="I12" s="404">
        <f t="shared" si="0"/>
        <v>6</v>
      </c>
      <c r="J12" s="407">
        <f>I12*F12</f>
        <v>144</v>
      </c>
    </row>
    <row r="13" spans="1:10" x14ac:dyDescent="0.25">
      <c r="A13" s="405">
        <v>3</v>
      </c>
      <c r="B13" s="406" t="s">
        <v>651</v>
      </c>
      <c r="C13" s="404" t="s">
        <v>569</v>
      </c>
      <c r="D13" s="404">
        <v>8</v>
      </c>
      <c r="E13" s="404" t="s">
        <v>652</v>
      </c>
      <c r="F13" s="404">
        <v>84</v>
      </c>
      <c r="G13" s="404"/>
      <c r="H13" s="404"/>
      <c r="I13" s="404">
        <f t="shared" si="0"/>
        <v>8</v>
      </c>
      <c r="J13" s="407">
        <f>I13*F13</f>
        <v>672</v>
      </c>
    </row>
    <row r="14" spans="1:10" ht="51" x14ac:dyDescent="0.25">
      <c r="A14" s="405">
        <v>4</v>
      </c>
      <c r="B14" s="406" t="s">
        <v>653</v>
      </c>
      <c r="C14" s="404" t="s">
        <v>654</v>
      </c>
      <c r="D14" s="404">
        <v>0.2</v>
      </c>
      <c r="E14" s="404" t="s">
        <v>655</v>
      </c>
      <c r="F14" s="404">
        <v>186</v>
      </c>
      <c r="G14" s="404"/>
      <c r="H14" s="404"/>
      <c r="I14" s="404">
        <f t="shared" si="0"/>
        <v>0.2</v>
      </c>
      <c r="J14" s="407">
        <f>I14*F14</f>
        <v>37.200000000000003</v>
      </c>
    </row>
    <row r="15" spans="1:10" ht="25.5" x14ac:dyDescent="0.25">
      <c r="A15" s="405">
        <v>5</v>
      </c>
      <c r="B15" s="406" t="s">
        <v>656</v>
      </c>
      <c r="C15" s="404" t="s">
        <v>657</v>
      </c>
      <c r="D15" s="404">
        <v>8</v>
      </c>
      <c r="E15" s="404" t="s">
        <v>658</v>
      </c>
      <c r="F15" s="404">
        <v>78</v>
      </c>
      <c r="G15" s="404"/>
      <c r="H15" s="404"/>
      <c r="I15" s="404">
        <f t="shared" si="0"/>
        <v>8</v>
      </c>
      <c r="J15" s="407">
        <f t="shared" ref="J15:J18" si="1">I15*F15</f>
        <v>624</v>
      </c>
    </row>
    <row r="16" spans="1:10" ht="25.5" x14ac:dyDescent="0.25">
      <c r="A16" s="405">
        <v>6</v>
      </c>
      <c r="B16" s="406" t="s">
        <v>659</v>
      </c>
      <c r="C16" s="404" t="s">
        <v>660</v>
      </c>
      <c r="D16" s="404">
        <v>9</v>
      </c>
      <c r="E16" s="404" t="s">
        <v>661</v>
      </c>
      <c r="F16" s="404">
        <v>38</v>
      </c>
      <c r="G16" s="404"/>
      <c r="H16" s="404"/>
      <c r="I16" s="404">
        <f t="shared" si="0"/>
        <v>9</v>
      </c>
      <c r="J16" s="407">
        <f t="shared" si="1"/>
        <v>342</v>
      </c>
    </row>
    <row r="17" spans="1:10" x14ac:dyDescent="0.25">
      <c r="A17" s="405">
        <v>7</v>
      </c>
      <c r="B17" s="406" t="s">
        <v>662</v>
      </c>
      <c r="C17" s="404" t="s">
        <v>578</v>
      </c>
      <c r="D17" s="404">
        <v>9</v>
      </c>
      <c r="E17" s="404" t="s">
        <v>663</v>
      </c>
      <c r="F17" s="404">
        <v>19</v>
      </c>
      <c r="G17" s="404"/>
      <c r="H17" s="404"/>
      <c r="I17" s="404">
        <f t="shared" si="0"/>
        <v>9</v>
      </c>
      <c r="J17" s="407">
        <f t="shared" si="1"/>
        <v>171</v>
      </c>
    </row>
    <row r="18" spans="1:10" x14ac:dyDescent="0.25">
      <c r="A18" s="405">
        <v>8</v>
      </c>
      <c r="B18" s="406" t="s">
        <v>547</v>
      </c>
      <c r="C18" s="404" t="s">
        <v>549</v>
      </c>
      <c r="D18" s="404">
        <v>30</v>
      </c>
      <c r="E18" s="408" t="s">
        <v>664</v>
      </c>
      <c r="F18" s="404">
        <v>7</v>
      </c>
      <c r="G18" s="404"/>
      <c r="H18" s="404"/>
      <c r="I18" s="404">
        <f t="shared" si="0"/>
        <v>30</v>
      </c>
      <c r="J18" s="407">
        <f t="shared" si="1"/>
        <v>210</v>
      </c>
    </row>
    <row r="19" spans="1:10" ht="25.5" x14ac:dyDescent="0.25">
      <c r="A19" s="405"/>
      <c r="B19" s="405" t="s">
        <v>665</v>
      </c>
      <c r="C19" s="409"/>
      <c r="D19" s="409"/>
      <c r="E19" s="410"/>
      <c r="F19" s="410"/>
      <c r="G19" s="410">
        <v>1.2</v>
      </c>
      <c r="H19" s="410">
        <v>1.4</v>
      </c>
      <c r="I19" s="410"/>
      <c r="J19" s="411">
        <f>SUM(J11:J18)*G19*H19</f>
        <v>3710.4479999999994</v>
      </c>
    </row>
    <row r="20" spans="1:10" x14ac:dyDescent="0.25">
      <c r="A20" s="1242" t="s">
        <v>666</v>
      </c>
      <c r="B20" s="1243"/>
      <c r="C20" s="1243"/>
      <c r="D20" s="1243"/>
      <c r="E20" s="1243"/>
      <c r="F20" s="1243"/>
      <c r="G20" s="1243"/>
      <c r="H20" s="1243"/>
      <c r="I20" s="1243"/>
      <c r="J20" s="1244"/>
    </row>
    <row r="21" spans="1:10" ht="25.5" x14ac:dyDescent="0.25">
      <c r="A21" s="405">
        <v>9</v>
      </c>
      <c r="B21" s="406" t="str">
        <f>B11</f>
        <v>Рекогносцировочное обследование реки, категория сложности III</v>
      </c>
      <c r="C21" s="404" t="str">
        <f>C11</f>
        <v>1 км реки</v>
      </c>
      <c r="D21" s="404">
        <f>D11</f>
        <v>0.2</v>
      </c>
      <c r="E21" s="404" t="s">
        <v>648</v>
      </c>
      <c r="F21" s="404">
        <v>14</v>
      </c>
      <c r="G21" s="404"/>
      <c r="H21" s="404"/>
      <c r="I21" s="404">
        <f>I11</f>
        <v>0.2</v>
      </c>
      <c r="J21" s="407">
        <f>I21*F21</f>
        <v>2.8000000000000003</v>
      </c>
    </row>
    <row r="22" spans="1:10" ht="25.5" x14ac:dyDescent="0.25">
      <c r="A22" s="405">
        <v>10</v>
      </c>
      <c r="B22" s="406" t="s">
        <v>649</v>
      </c>
      <c r="C22" s="404" t="s">
        <v>540</v>
      </c>
      <c r="D22" s="404">
        <f>D12</f>
        <v>6</v>
      </c>
      <c r="E22" s="404" t="s">
        <v>650</v>
      </c>
      <c r="F22" s="404">
        <v>8</v>
      </c>
      <c r="G22" s="404"/>
      <c r="H22" s="404"/>
      <c r="I22" s="404">
        <f t="shared" ref="I22:I36" si="2">D22</f>
        <v>6</v>
      </c>
      <c r="J22" s="407">
        <f>I22*F22</f>
        <v>48</v>
      </c>
    </row>
    <row r="23" spans="1:10" x14ac:dyDescent="0.25">
      <c r="A23" s="405">
        <v>11</v>
      </c>
      <c r="B23" s="406" t="s">
        <v>651</v>
      </c>
      <c r="C23" s="404" t="s">
        <v>569</v>
      </c>
      <c r="D23" s="404">
        <f>D13</f>
        <v>8</v>
      </c>
      <c r="E23" s="404" t="s">
        <v>652</v>
      </c>
      <c r="F23" s="404">
        <v>55</v>
      </c>
      <c r="G23" s="404"/>
      <c r="H23" s="404"/>
      <c r="I23" s="404">
        <f t="shared" si="2"/>
        <v>8</v>
      </c>
      <c r="J23" s="407">
        <f>I23*F23</f>
        <v>440</v>
      </c>
    </row>
    <row r="24" spans="1:10" ht="25.5" x14ac:dyDescent="0.25">
      <c r="A24" s="405">
        <v>12</v>
      </c>
      <c r="B24" s="406" t="s">
        <v>667</v>
      </c>
      <c r="C24" s="404" t="s">
        <v>657</v>
      </c>
      <c r="D24" s="404">
        <f>D15</f>
        <v>8</v>
      </c>
      <c r="E24" s="404" t="s">
        <v>658</v>
      </c>
      <c r="F24" s="404">
        <v>17</v>
      </c>
      <c r="G24" s="404"/>
      <c r="H24" s="404"/>
      <c r="I24" s="404">
        <f t="shared" si="2"/>
        <v>8</v>
      </c>
      <c r="J24" s="407">
        <f t="shared" ref="J24:J30" si="3">I24*F24</f>
        <v>136</v>
      </c>
    </row>
    <row r="25" spans="1:10" ht="38.25" x14ac:dyDescent="0.25">
      <c r="A25" s="405">
        <v>13</v>
      </c>
      <c r="B25" s="406" t="s">
        <v>668</v>
      </c>
      <c r="C25" s="404" t="s">
        <v>669</v>
      </c>
      <c r="D25" s="404">
        <v>1</v>
      </c>
      <c r="E25" s="404" t="s">
        <v>670</v>
      </c>
      <c r="F25" s="404">
        <v>105</v>
      </c>
      <c r="G25" s="404"/>
      <c r="H25" s="404"/>
      <c r="I25" s="404">
        <f t="shared" si="2"/>
        <v>1</v>
      </c>
      <c r="J25" s="407">
        <f t="shared" si="3"/>
        <v>105</v>
      </c>
    </row>
    <row r="26" spans="1:10" ht="38.25" x14ac:dyDescent="0.25">
      <c r="A26" s="405">
        <v>14</v>
      </c>
      <c r="B26" s="406" t="s">
        <v>671</v>
      </c>
      <c r="C26" s="404" t="s">
        <v>672</v>
      </c>
      <c r="D26" s="404">
        <v>1</v>
      </c>
      <c r="E26" s="404" t="s">
        <v>673</v>
      </c>
      <c r="F26" s="404">
        <v>61</v>
      </c>
      <c r="G26" s="404"/>
      <c r="H26" s="404"/>
      <c r="I26" s="404">
        <f t="shared" si="2"/>
        <v>1</v>
      </c>
      <c r="J26" s="407">
        <f t="shared" si="3"/>
        <v>61</v>
      </c>
    </row>
    <row r="27" spans="1:10" ht="15.75" x14ac:dyDescent="0.25">
      <c r="A27" s="405">
        <v>15</v>
      </c>
      <c r="B27" s="406" t="s">
        <v>674</v>
      </c>
      <c r="C27" s="404" t="s">
        <v>675</v>
      </c>
      <c r="D27" s="404">
        <v>30</v>
      </c>
      <c r="E27" s="404" t="s">
        <v>676</v>
      </c>
      <c r="F27" s="404">
        <v>6</v>
      </c>
      <c r="G27" s="404"/>
      <c r="H27" s="404"/>
      <c r="I27" s="404">
        <f t="shared" si="2"/>
        <v>30</v>
      </c>
      <c r="J27" s="407">
        <f t="shared" si="3"/>
        <v>180</v>
      </c>
    </row>
    <row r="28" spans="1:10" x14ac:dyDescent="0.25">
      <c r="A28" s="405">
        <v>16</v>
      </c>
      <c r="B28" s="406" t="s">
        <v>677</v>
      </c>
      <c r="C28" s="404" t="s">
        <v>581</v>
      </c>
      <c r="D28" s="404">
        <v>1</v>
      </c>
      <c r="E28" s="404" t="s">
        <v>678</v>
      </c>
      <c r="F28" s="404">
        <v>217</v>
      </c>
      <c r="G28" s="404"/>
      <c r="H28" s="404"/>
      <c r="I28" s="404">
        <f t="shared" si="2"/>
        <v>1</v>
      </c>
      <c r="J28" s="407">
        <f t="shared" si="3"/>
        <v>217</v>
      </c>
    </row>
    <row r="29" spans="1:10" ht="38.25" x14ac:dyDescent="0.25">
      <c r="A29" s="405">
        <v>17</v>
      </c>
      <c r="B29" s="406" t="s">
        <v>679</v>
      </c>
      <c r="C29" s="404" t="s">
        <v>669</v>
      </c>
      <c r="D29" s="404">
        <v>1</v>
      </c>
      <c r="E29" s="404" t="s">
        <v>680</v>
      </c>
      <c r="F29" s="404">
        <v>217</v>
      </c>
      <c r="G29" s="404"/>
      <c r="H29" s="404"/>
      <c r="I29" s="404">
        <f t="shared" si="2"/>
        <v>1</v>
      </c>
      <c r="J29" s="407">
        <f t="shared" si="3"/>
        <v>217</v>
      </c>
    </row>
    <row r="30" spans="1:10" ht="63.75" x14ac:dyDescent="0.25">
      <c r="A30" s="405">
        <v>18</v>
      </c>
      <c r="B30" s="406" t="s">
        <v>681</v>
      </c>
      <c r="C30" s="404" t="s">
        <v>581</v>
      </c>
      <c r="D30" s="404">
        <v>1</v>
      </c>
      <c r="E30" s="404" t="s">
        <v>682</v>
      </c>
      <c r="F30" s="404">
        <v>76</v>
      </c>
      <c r="G30" s="404"/>
      <c r="H30" s="404"/>
      <c r="I30" s="404">
        <f t="shared" si="2"/>
        <v>1</v>
      </c>
      <c r="J30" s="407">
        <f t="shared" si="3"/>
        <v>76</v>
      </c>
    </row>
    <row r="31" spans="1:10" ht="38.25" x14ac:dyDescent="0.25">
      <c r="A31" s="405">
        <v>19</v>
      </c>
      <c r="B31" s="406" t="s">
        <v>683</v>
      </c>
      <c r="C31" s="404" t="s">
        <v>581</v>
      </c>
      <c r="D31" s="404">
        <v>9</v>
      </c>
      <c r="E31" s="404" t="s">
        <v>684</v>
      </c>
      <c r="F31" s="404">
        <v>34</v>
      </c>
      <c r="G31" s="404"/>
      <c r="H31" s="404"/>
      <c r="I31" s="404">
        <f t="shared" si="2"/>
        <v>9</v>
      </c>
      <c r="J31" s="407">
        <f>I31*F31</f>
        <v>306</v>
      </c>
    </row>
    <row r="32" spans="1:10" ht="25.5" x14ac:dyDescent="0.25">
      <c r="A32" s="405">
        <v>20</v>
      </c>
      <c r="B32" s="406" t="s">
        <v>685</v>
      </c>
      <c r="C32" s="404" t="s">
        <v>686</v>
      </c>
      <c r="D32" s="404">
        <v>9</v>
      </c>
      <c r="E32" s="404" t="s">
        <v>687</v>
      </c>
      <c r="F32" s="404">
        <v>68</v>
      </c>
      <c r="G32" s="404"/>
      <c r="H32" s="404"/>
      <c r="I32" s="404">
        <f t="shared" si="2"/>
        <v>9</v>
      </c>
      <c r="J32" s="407">
        <f t="shared" ref="J32" si="4">I32*F32</f>
        <v>612</v>
      </c>
    </row>
    <row r="33" spans="1:10" ht="63.75" x14ac:dyDescent="0.25">
      <c r="A33" s="405">
        <v>21</v>
      </c>
      <c r="B33" s="406" t="s">
        <v>688</v>
      </c>
      <c r="C33" s="404" t="s">
        <v>689</v>
      </c>
      <c r="D33" s="404">
        <v>2</v>
      </c>
      <c r="E33" s="404" t="s">
        <v>690</v>
      </c>
      <c r="F33" s="404">
        <v>90</v>
      </c>
      <c r="G33" s="404"/>
      <c r="H33" s="404"/>
      <c r="I33" s="404">
        <f t="shared" si="2"/>
        <v>2</v>
      </c>
      <c r="J33" s="407">
        <f>I33*F33</f>
        <v>180</v>
      </c>
    </row>
    <row r="34" spans="1:10" x14ac:dyDescent="0.25">
      <c r="A34" s="405">
        <v>22</v>
      </c>
      <c r="B34" s="406" t="s">
        <v>691</v>
      </c>
      <c r="C34" s="404" t="s">
        <v>581</v>
      </c>
      <c r="D34" s="404">
        <v>1</v>
      </c>
      <c r="E34" s="404" t="s">
        <v>692</v>
      </c>
      <c r="F34" s="404">
        <v>116</v>
      </c>
      <c r="G34" s="404"/>
      <c r="H34" s="404"/>
      <c r="I34" s="404">
        <f t="shared" si="2"/>
        <v>1</v>
      </c>
      <c r="J34" s="407">
        <f>I34*F34</f>
        <v>116</v>
      </c>
    </row>
    <row r="35" spans="1:10" x14ac:dyDescent="0.25">
      <c r="A35" s="405">
        <v>23</v>
      </c>
      <c r="B35" s="406" t="s">
        <v>693</v>
      </c>
      <c r="C35" s="404" t="s">
        <v>581</v>
      </c>
      <c r="D35" s="404">
        <v>1</v>
      </c>
      <c r="E35" s="404" t="s">
        <v>694</v>
      </c>
      <c r="F35" s="404">
        <v>49</v>
      </c>
      <c r="G35" s="404"/>
      <c r="H35" s="404"/>
      <c r="I35" s="404">
        <f t="shared" si="2"/>
        <v>1</v>
      </c>
      <c r="J35" s="407">
        <f>I35*F35</f>
        <v>49</v>
      </c>
    </row>
    <row r="36" spans="1:10" ht="38.25" x14ac:dyDescent="0.25">
      <c r="A36" s="405">
        <v>24</v>
      </c>
      <c r="B36" s="406" t="s">
        <v>695</v>
      </c>
      <c r="C36" s="404" t="s">
        <v>596</v>
      </c>
      <c r="D36" s="404">
        <v>1</v>
      </c>
      <c r="E36" s="404" t="s">
        <v>696</v>
      </c>
      <c r="F36" s="404">
        <v>201</v>
      </c>
      <c r="G36" s="404"/>
      <c r="H36" s="404"/>
      <c r="I36" s="404">
        <f t="shared" si="2"/>
        <v>1</v>
      </c>
      <c r="J36" s="407">
        <f>I36*F36</f>
        <v>201</v>
      </c>
    </row>
    <row r="37" spans="1:10" ht="25.5" x14ac:dyDescent="0.25">
      <c r="A37" s="405">
        <v>25</v>
      </c>
      <c r="B37" s="406" t="s">
        <v>697</v>
      </c>
      <c r="C37" s="404" t="s">
        <v>624</v>
      </c>
      <c r="D37" s="407">
        <f>SUM(J21:J36)</f>
        <v>2946.8</v>
      </c>
      <c r="E37" s="408" t="s">
        <v>698</v>
      </c>
      <c r="F37" s="404">
        <v>800</v>
      </c>
      <c r="G37" s="404"/>
      <c r="H37" s="404"/>
      <c r="I37" s="404">
        <v>1</v>
      </c>
      <c r="J37" s="407">
        <f>I37*F37</f>
        <v>800</v>
      </c>
    </row>
    <row r="38" spans="1:10" ht="25.5" x14ac:dyDescent="0.25">
      <c r="A38" s="405">
        <v>26</v>
      </c>
      <c r="B38" s="406" t="s">
        <v>699</v>
      </c>
      <c r="C38" s="404" t="s">
        <v>700</v>
      </c>
      <c r="D38" s="407">
        <f>SUM(J21:J37)</f>
        <v>3746.8</v>
      </c>
      <c r="E38" s="408" t="s">
        <v>701</v>
      </c>
      <c r="F38" s="412">
        <v>0.75</v>
      </c>
      <c r="G38" s="404">
        <v>1.25</v>
      </c>
      <c r="H38" s="404"/>
      <c r="I38" s="404">
        <v>1</v>
      </c>
      <c r="J38" s="413">
        <f>SUM(J21:J37)*F38*G38</f>
        <v>3512.6250000000005</v>
      </c>
    </row>
    <row r="39" spans="1:10" x14ac:dyDescent="0.25">
      <c r="A39" s="404"/>
      <c r="B39" s="405" t="s">
        <v>702</v>
      </c>
      <c r="C39" s="405"/>
      <c r="D39" s="405"/>
      <c r="E39" s="404"/>
      <c r="F39" s="404"/>
      <c r="G39" s="404"/>
      <c r="H39" s="404"/>
      <c r="I39" s="404"/>
      <c r="J39" s="414">
        <f>SUM(J21:J38)</f>
        <v>7259.4250000000011</v>
      </c>
    </row>
    <row r="40" spans="1:10" x14ac:dyDescent="0.25">
      <c r="A40" s="1242" t="s">
        <v>703</v>
      </c>
      <c r="B40" s="1243"/>
      <c r="C40" s="1243"/>
      <c r="D40" s="1243"/>
      <c r="E40" s="1243"/>
      <c r="F40" s="1243"/>
      <c r="G40" s="1243"/>
      <c r="H40" s="1243"/>
      <c r="I40" s="1243"/>
      <c r="J40" s="1244"/>
    </row>
    <row r="41" spans="1:10" ht="25.5" x14ac:dyDescent="0.25">
      <c r="A41" s="405">
        <v>27</v>
      </c>
      <c r="B41" s="415" t="s">
        <v>704</v>
      </c>
      <c r="C41" s="404" t="s">
        <v>705</v>
      </c>
      <c r="D41" s="416">
        <v>8.7499999999999994E-2</v>
      </c>
      <c r="E41" s="404" t="s">
        <v>706</v>
      </c>
      <c r="F41" s="417">
        <f>J19</f>
        <v>3710.4479999999994</v>
      </c>
      <c r="G41" s="418"/>
      <c r="H41" s="404"/>
      <c r="I41" s="416">
        <f t="shared" ref="I41:I43" si="5">D41</f>
        <v>8.7499999999999994E-2</v>
      </c>
      <c r="J41" s="407">
        <f>F41*I41</f>
        <v>324.66419999999994</v>
      </c>
    </row>
    <row r="42" spans="1:10" x14ac:dyDescent="0.25">
      <c r="A42" s="405">
        <v>28</v>
      </c>
      <c r="B42" s="419" t="s">
        <v>707</v>
      </c>
      <c r="C42" s="404" t="s">
        <v>705</v>
      </c>
      <c r="D42" s="420">
        <v>0.36399999999999999</v>
      </c>
      <c r="E42" s="404" t="s">
        <v>708</v>
      </c>
      <c r="F42" s="417">
        <f>F41+J41</f>
        <v>4035.1121999999996</v>
      </c>
      <c r="G42" s="418"/>
      <c r="H42" s="404"/>
      <c r="I42" s="420">
        <f t="shared" si="5"/>
        <v>0.36399999999999999</v>
      </c>
      <c r="J42" s="407">
        <f>F42*I42</f>
        <v>1468.7808407999999</v>
      </c>
    </row>
    <row r="43" spans="1:10" x14ac:dyDescent="0.25">
      <c r="A43" s="405">
        <v>29</v>
      </c>
      <c r="B43" s="406" t="s">
        <v>709</v>
      </c>
      <c r="C43" s="404" t="s">
        <v>705</v>
      </c>
      <c r="D43" s="421">
        <v>0.06</v>
      </c>
      <c r="E43" s="404" t="s">
        <v>710</v>
      </c>
      <c r="F43" s="417">
        <f>F41+J41</f>
        <v>4035.1121999999996</v>
      </c>
      <c r="G43" s="422">
        <v>2.5</v>
      </c>
      <c r="H43" s="404"/>
      <c r="I43" s="421">
        <f t="shared" si="5"/>
        <v>0.06</v>
      </c>
      <c r="J43" s="407">
        <f>F43*I43*G43</f>
        <v>605.26682999999991</v>
      </c>
    </row>
    <row r="44" spans="1:10" x14ac:dyDescent="0.25">
      <c r="A44" s="405"/>
      <c r="B44" s="405" t="s">
        <v>711</v>
      </c>
      <c r="C44" s="404"/>
      <c r="D44" s="423"/>
      <c r="E44" s="424"/>
      <c r="F44" s="425"/>
      <c r="G44" s="425"/>
      <c r="H44" s="425"/>
      <c r="I44" s="421"/>
      <c r="J44" s="411">
        <f>SUM(J41:J43)</f>
        <v>2398.7118707999998</v>
      </c>
    </row>
    <row r="45" spans="1:10" x14ac:dyDescent="0.25">
      <c r="A45" s="404"/>
      <c r="B45" s="426" t="s">
        <v>712</v>
      </c>
      <c r="C45" s="405"/>
      <c r="D45" s="405"/>
      <c r="E45" s="404"/>
      <c r="F45" s="404"/>
      <c r="G45" s="404"/>
      <c r="H45" s="404"/>
      <c r="I45" s="427"/>
      <c r="J45" s="411">
        <f>J19+J39+J44</f>
        <v>13368.584870799999</v>
      </c>
    </row>
    <row r="46" spans="1:10" x14ac:dyDescent="0.25">
      <c r="A46" s="404"/>
      <c r="B46" s="1245" t="s">
        <v>713</v>
      </c>
      <c r="C46" s="1246"/>
      <c r="D46" s="1246"/>
      <c r="E46" s="1246"/>
      <c r="F46" s="1247"/>
      <c r="G46" s="428"/>
      <c r="H46" s="404"/>
      <c r="I46" s="429">
        <v>61.09</v>
      </c>
      <c r="J46" s="411">
        <f>(J45*I46)</f>
        <v>816686.84975717205</v>
      </c>
    </row>
    <row r="47" spans="1:10" x14ac:dyDescent="0.25">
      <c r="A47" s="404"/>
      <c r="B47" s="430" t="s">
        <v>714</v>
      </c>
      <c r="C47" s="409"/>
      <c r="D47" s="409"/>
      <c r="E47" s="410"/>
      <c r="F47" s="428"/>
      <c r="G47" s="428"/>
      <c r="H47" s="404"/>
      <c r="I47" s="431">
        <v>0.1</v>
      </c>
      <c r="J47" s="411">
        <f>J46*I47</f>
        <v>81668.684975717217</v>
      </c>
    </row>
    <row r="48" spans="1:10" x14ac:dyDescent="0.25">
      <c r="A48" s="404"/>
      <c r="B48" s="432" t="s">
        <v>372</v>
      </c>
      <c r="C48" s="406"/>
      <c r="D48" s="406"/>
      <c r="E48" s="406"/>
      <c r="F48" s="406"/>
      <c r="G48" s="406"/>
      <c r="H48" s="406"/>
      <c r="I48" s="406"/>
      <c r="J48" s="411">
        <f>(J46+J47)*0.2</f>
        <v>179671.10694657787</v>
      </c>
    </row>
    <row r="49" spans="1:10" x14ac:dyDescent="0.25">
      <c r="A49" s="404"/>
      <c r="B49" s="432" t="s">
        <v>715</v>
      </c>
      <c r="C49" s="406"/>
      <c r="D49" s="406"/>
      <c r="E49" s="406"/>
      <c r="F49" s="406"/>
      <c r="G49" s="406"/>
      <c r="H49" s="406"/>
      <c r="I49" s="406"/>
      <c r="J49" s="411">
        <f>J48+J46</f>
        <v>996357.95670374995</v>
      </c>
    </row>
    <row r="50" spans="1:10" x14ac:dyDescent="0.25">
      <c r="A50" s="401"/>
      <c r="B50" s="401"/>
      <c r="C50" s="401"/>
      <c r="D50" s="401"/>
      <c r="E50" s="401"/>
      <c r="F50" s="401"/>
      <c r="G50" s="401"/>
      <c r="H50" s="401"/>
      <c r="I50" s="401"/>
      <c r="J50" s="433"/>
    </row>
    <row r="51" spans="1:10" x14ac:dyDescent="0.25">
      <c r="A51" s="401"/>
      <c r="B51" s="434" t="s">
        <v>716</v>
      </c>
      <c r="C51" s="434"/>
      <c r="D51" s="435"/>
      <c r="E51" s="435"/>
      <c r="F51" s="435"/>
      <c r="G51" s="435"/>
      <c r="H51" s="435"/>
      <c r="I51" s="435"/>
      <c r="J51" s="436"/>
    </row>
  </sheetData>
  <mergeCells count="20">
    <mergeCell ref="A5:B5"/>
    <mergeCell ref="C5:J5"/>
    <mergeCell ref="D1:E1"/>
    <mergeCell ref="A2:J2"/>
    <mergeCell ref="A3:J3"/>
    <mergeCell ref="A4:B4"/>
    <mergeCell ref="C4:J4"/>
    <mergeCell ref="A6:J6"/>
    <mergeCell ref="A7:A8"/>
    <mergeCell ref="B7:B8"/>
    <mergeCell ref="C7:C8"/>
    <mergeCell ref="D7:D8"/>
    <mergeCell ref="E7:E8"/>
    <mergeCell ref="F7:I7"/>
    <mergeCell ref="J7:J8"/>
    <mergeCell ref="F9:I9"/>
    <mergeCell ref="A10:J10"/>
    <mergeCell ref="A20:J20"/>
    <mergeCell ref="A40:J40"/>
    <mergeCell ref="B46:F4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612"/>
  <sheetViews>
    <sheetView showGridLines="0" view="pageBreakPreview" topLeftCell="B446" zoomScaleNormal="115" zoomScaleSheetLayoutView="100" workbookViewId="0">
      <selection activeCell="H284" sqref="H284"/>
    </sheetView>
  </sheetViews>
  <sheetFormatPr defaultColWidth="8.85546875" defaultRowHeight="12.75" outlineLevelRow="1" x14ac:dyDescent="0.2"/>
  <cols>
    <col min="1" max="1" width="0" style="10" hidden="1" customWidth="1"/>
    <col min="2" max="2" width="4.28515625" style="10" customWidth="1"/>
    <col min="3" max="3" width="49.7109375" style="10" customWidth="1"/>
    <col min="4" max="4" width="46.42578125" style="10" customWidth="1"/>
    <col min="5" max="5" width="31.42578125" style="10" customWidth="1"/>
    <col min="6" max="6" width="12.7109375" style="10" customWidth="1"/>
    <col min="7" max="9" width="8.85546875" style="10"/>
    <col min="10" max="10" width="16" style="10" customWidth="1"/>
    <col min="11" max="16384" width="8.85546875" style="10"/>
  </cols>
  <sheetData>
    <row r="1" spans="2:6" x14ac:dyDescent="0.2">
      <c r="B1" s="15"/>
      <c r="C1" s="15"/>
      <c r="D1" s="15"/>
      <c r="E1" s="9" t="s">
        <v>0</v>
      </c>
    </row>
    <row r="2" spans="2:6" ht="14.45" customHeight="1" x14ac:dyDescent="0.2">
      <c r="B2" s="1254" t="s">
        <v>5</v>
      </c>
      <c r="C2" s="1254"/>
      <c r="D2" s="11"/>
      <c r="E2" s="11"/>
      <c r="F2" s="17"/>
    </row>
    <row r="3" spans="2:6" ht="18" customHeight="1" x14ac:dyDescent="0.2">
      <c r="B3" s="7"/>
      <c r="C3" s="7"/>
      <c r="D3" s="1255" t="s">
        <v>4</v>
      </c>
      <c r="E3" s="1255"/>
      <c r="F3" s="1256"/>
    </row>
    <row r="4" spans="2:6" ht="24.6" customHeight="1" x14ac:dyDescent="0.2">
      <c r="B4" s="1260" t="s">
        <v>169</v>
      </c>
      <c r="C4" s="1260"/>
      <c r="D4" s="1260"/>
      <c r="E4" s="1260"/>
      <c r="F4" s="1260"/>
    </row>
    <row r="5" spans="2:6" ht="20.45" customHeight="1" x14ac:dyDescent="0.2">
      <c r="B5" s="1257" t="s">
        <v>1</v>
      </c>
      <c r="C5" s="1257"/>
      <c r="D5" s="1257"/>
      <c r="E5" s="1257"/>
      <c r="F5" s="13"/>
    </row>
    <row r="6" spans="2:6" ht="5.45" customHeight="1" x14ac:dyDescent="0.2">
      <c r="B6" s="2"/>
      <c r="C6" s="2"/>
      <c r="D6" s="2"/>
      <c r="E6" s="2"/>
      <c r="F6" s="2"/>
    </row>
    <row r="7" spans="2:6" ht="23.25" customHeight="1" x14ac:dyDescent="0.2">
      <c r="B7" s="1261" t="s">
        <v>168</v>
      </c>
      <c r="C7" s="1261"/>
      <c r="D7" s="1261"/>
      <c r="E7" s="1261"/>
      <c r="F7" s="1261"/>
    </row>
    <row r="8" spans="2:6" ht="19.149999999999999" customHeight="1" x14ac:dyDescent="0.2">
      <c r="B8" s="1259" t="s">
        <v>6</v>
      </c>
      <c r="C8" s="1259"/>
      <c r="D8" s="1259"/>
      <c r="E8" s="1259"/>
      <c r="F8" s="16"/>
    </row>
    <row r="9" spans="2:6" x14ac:dyDescent="0.2">
      <c r="B9" s="2"/>
      <c r="C9" s="2"/>
      <c r="D9" s="2"/>
      <c r="E9" s="2"/>
      <c r="F9" s="2"/>
    </row>
    <row r="10" spans="2:6" ht="17.45" customHeight="1" x14ac:dyDescent="0.2">
      <c r="B10" s="3" t="s">
        <v>7</v>
      </c>
      <c r="C10" s="2"/>
      <c r="D10" s="1"/>
      <c r="E10" s="1"/>
      <c r="F10" s="1"/>
    </row>
    <row r="11" spans="2:6" ht="16.899999999999999" customHeight="1" x14ac:dyDescent="0.2">
      <c r="B11" s="12"/>
      <c r="C11" s="1258"/>
      <c r="D11" s="1258"/>
      <c r="E11" s="1258"/>
      <c r="F11" s="1258"/>
    </row>
    <row r="12" spans="2:6" ht="25.15" customHeight="1" x14ac:dyDescent="0.2">
      <c r="B12" s="13" t="s">
        <v>9</v>
      </c>
      <c r="C12" s="2"/>
      <c r="D12" s="4"/>
      <c r="E12" s="4"/>
      <c r="F12" s="4"/>
    </row>
    <row r="13" spans="2:6" ht="24" customHeight="1" x14ac:dyDescent="0.2">
      <c r="C13" s="1258"/>
      <c r="D13" s="1258"/>
      <c r="E13" s="1258"/>
      <c r="F13" s="1258"/>
    </row>
    <row r="14" spans="2:6" ht="24" customHeight="1" x14ac:dyDescent="0.2">
      <c r="C14" s="7"/>
      <c r="D14" s="7"/>
      <c r="E14" s="7"/>
      <c r="F14" s="7"/>
    </row>
    <row r="15" spans="2:6" ht="15" hidden="1" customHeight="1" outlineLevel="1" x14ac:dyDescent="0.2">
      <c r="B15" s="19" t="s">
        <v>10</v>
      </c>
      <c r="C15" s="7"/>
      <c r="D15" s="7"/>
      <c r="E15" s="7"/>
      <c r="F15" s="7"/>
    </row>
    <row r="16" spans="2:6" collapsed="1" x14ac:dyDescent="0.2">
      <c r="B16" s="2"/>
      <c r="C16" s="2"/>
      <c r="D16" s="5"/>
      <c r="E16" s="5"/>
      <c r="F16" s="6"/>
    </row>
    <row r="17" spans="2:6" ht="79.900000000000006" customHeight="1" x14ac:dyDescent="0.2">
      <c r="B17" s="8" t="s">
        <v>2</v>
      </c>
      <c r="C17" s="14" t="s">
        <v>3</v>
      </c>
      <c r="D17" s="14" t="s">
        <v>8</v>
      </c>
      <c r="E17" s="20" t="s">
        <v>11</v>
      </c>
      <c r="F17" s="20" t="s">
        <v>1106</v>
      </c>
    </row>
    <row r="18" spans="2:6" x14ac:dyDescent="0.2">
      <c r="B18" s="22">
        <v>1</v>
      </c>
      <c r="C18" s="23">
        <v>2</v>
      </c>
      <c r="D18" s="23">
        <v>3</v>
      </c>
      <c r="E18" s="22">
        <v>4</v>
      </c>
      <c r="F18" s="22"/>
    </row>
    <row r="19" spans="2:6" ht="21" customHeight="1" x14ac:dyDescent="0.2">
      <c r="B19" s="1262" t="s">
        <v>16</v>
      </c>
      <c r="C19" s="1263"/>
      <c r="D19" s="1263"/>
      <c r="E19" s="1263"/>
      <c r="F19" s="1263"/>
    </row>
    <row r="20" spans="2:6" ht="21" customHeight="1" x14ac:dyDescent="0.2">
      <c r="B20" s="1264" t="s">
        <v>17</v>
      </c>
      <c r="C20" s="1265"/>
      <c r="D20" s="1265"/>
      <c r="E20" s="1265"/>
      <c r="F20" s="1265"/>
    </row>
    <row r="21" spans="2:6" ht="38.25" x14ac:dyDescent="0.2">
      <c r="B21" s="1268">
        <v>1</v>
      </c>
      <c r="C21" s="24" t="s">
        <v>18</v>
      </c>
      <c r="D21" s="25" t="s">
        <v>19</v>
      </c>
      <c r="E21" s="26" t="s">
        <v>20</v>
      </c>
      <c r="F21" s="42">
        <f>(7710+1820*5.4)*0.4*1*E22</f>
        <v>7649.5494600000011</v>
      </c>
    </row>
    <row r="22" spans="2:6" s="43" customFormat="1" ht="75" customHeight="1" x14ac:dyDescent="0.2">
      <c r="B22" s="1268"/>
      <c r="C22" s="39" t="s">
        <v>136</v>
      </c>
      <c r="D22" s="39" t="s">
        <v>137</v>
      </c>
      <c r="E22" s="44">
        <f>F39</f>
        <v>1.090425</v>
      </c>
      <c r="F22" s="45"/>
    </row>
    <row r="23" spans="2:6" s="51" customFormat="1" x14ac:dyDescent="0.2">
      <c r="B23" s="1269"/>
      <c r="C23" s="47" t="s">
        <v>21</v>
      </c>
      <c r="D23" s="48" t="s">
        <v>22</v>
      </c>
      <c r="E23" s="49" t="s">
        <v>23</v>
      </c>
      <c r="F23" s="49" t="s">
        <v>23</v>
      </c>
    </row>
    <row r="24" spans="2:6" hidden="1" outlineLevel="1" x14ac:dyDescent="0.2">
      <c r="B24" s="1269"/>
      <c r="C24" s="28" t="s">
        <v>24</v>
      </c>
      <c r="D24" s="32">
        <v>0.02</v>
      </c>
      <c r="E24" s="30">
        <v>1</v>
      </c>
      <c r="F24" s="35">
        <f t="shared" ref="F24:F37" si="0">D24*E24</f>
        <v>0.02</v>
      </c>
    </row>
    <row r="25" spans="2:6" hidden="1" outlineLevel="1" x14ac:dyDescent="0.2">
      <c r="B25" s="1269"/>
      <c r="C25" s="28" t="s">
        <v>25</v>
      </c>
      <c r="D25" s="32">
        <v>0.02</v>
      </c>
      <c r="E25" s="30">
        <v>1.3</v>
      </c>
      <c r="F25" s="35">
        <f t="shared" si="0"/>
        <v>2.6000000000000002E-2</v>
      </c>
    </row>
    <row r="26" spans="2:6" ht="24" hidden="1" outlineLevel="1" x14ac:dyDescent="0.2">
      <c r="B26" s="1269"/>
      <c r="C26" s="28" t="s">
        <v>26</v>
      </c>
      <c r="D26" s="32">
        <v>0.06</v>
      </c>
      <c r="E26" s="30">
        <v>1</v>
      </c>
      <c r="F26" s="35">
        <f t="shared" si="0"/>
        <v>0.06</v>
      </c>
    </row>
    <row r="27" spans="2:6" hidden="1" outlineLevel="1" x14ac:dyDescent="0.2">
      <c r="B27" s="1269"/>
      <c r="C27" s="28" t="s">
        <v>27</v>
      </c>
      <c r="D27" s="32">
        <v>0.02</v>
      </c>
      <c r="E27" s="30">
        <v>1</v>
      </c>
      <c r="F27" s="35">
        <f t="shared" si="0"/>
        <v>0.02</v>
      </c>
    </row>
    <row r="28" spans="2:6" hidden="1" outlineLevel="1" x14ac:dyDescent="0.2">
      <c r="B28" s="1269"/>
      <c r="C28" s="28" t="s">
        <v>28</v>
      </c>
      <c r="D28" s="32">
        <v>0.01</v>
      </c>
      <c r="E28" s="30">
        <v>1</v>
      </c>
      <c r="F28" s="35">
        <f t="shared" si="0"/>
        <v>0.01</v>
      </c>
    </row>
    <row r="29" spans="2:6" hidden="1" outlineLevel="1" x14ac:dyDescent="0.2">
      <c r="B29" s="1269"/>
      <c r="C29" s="28" t="s">
        <v>29</v>
      </c>
      <c r="D29" s="32">
        <v>0.09</v>
      </c>
      <c r="E29" s="30">
        <v>1</v>
      </c>
      <c r="F29" s="35">
        <f t="shared" si="0"/>
        <v>0.09</v>
      </c>
    </row>
    <row r="30" spans="2:6" hidden="1" outlineLevel="1" x14ac:dyDescent="0.2">
      <c r="B30" s="1269"/>
      <c r="C30" s="28" t="s">
        <v>30</v>
      </c>
      <c r="D30" s="32">
        <v>0.03</v>
      </c>
      <c r="E30" s="30">
        <v>1</v>
      </c>
      <c r="F30" s="35">
        <f t="shared" si="0"/>
        <v>0.03</v>
      </c>
    </row>
    <row r="31" spans="2:6" ht="48" hidden="1" outlineLevel="1" x14ac:dyDescent="0.2">
      <c r="B31" s="1269"/>
      <c r="C31" s="28" t="s">
        <v>32</v>
      </c>
      <c r="D31" s="33">
        <v>0.245</v>
      </c>
      <c r="E31" s="30">
        <v>1</v>
      </c>
      <c r="F31" s="35">
        <f t="shared" si="0"/>
        <v>0.245</v>
      </c>
    </row>
    <row r="32" spans="2:6" ht="48" hidden="1" outlineLevel="1" x14ac:dyDescent="0.2">
      <c r="B32" s="1269"/>
      <c r="C32" s="28" t="s">
        <v>33</v>
      </c>
      <c r="D32" s="33">
        <v>0.27500000000000002</v>
      </c>
      <c r="E32" s="30">
        <v>1.3</v>
      </c>
      <c r="F32" s="35">
        <f t="shared" si="0"/>
        <v>0.35750000000000004</v>
      </c>
    </row>
    <row r="33" spans="2:6" ht="48" hidden="1" outlineLevel="1" x14ac:dyDescent="0.2">
      <c r="B33" s="1269"/>
      <c r="C33" s="28" t="s">
        <v>34</v>
      </c>
      <c r="D33" s="33">
        <v>1.4999999999999999E-2</v>
      </c>
      <c r="E33" s="30">
        <v>1</v>
      </c>
      <c r="F33" s="35">
        <f t="shared" si="0"/>
        <v>1.4999999999999999E-2</v>
      </c>
    </row>
    <row r="34" spans="2:6" ht="36" hidden="1" outlineLevel="1" x14ac:dyDescent="0.2">
      <c r="B34" s="1269"/>
      <c r="C34" s="28" t="s">
        <v>35</v>
      </c>
      <c r="D34" s="33">
        <v>2.5000000000000001E-2</v>
      </c>
      <c r="E34" s="30">
        <v>1</v>
      </c>
      <c r="F34" s="35">
        <f t="shared" si="0"/>
        <v>2.5000000000000001E-2</v>
      </c>
    </row>
    <row r="35" spans="2:6" ht="48" hidden="1" outlineLevel="1" x14ac:dyDescent="0.2">
      <c r="B35" s="1269"/>
      <c r="C35" s="28" t="s">
        <v>36</v>
      </c>
      <c r="D35" s="33">
        <v>0.1</v>
      </c>
      <c r="E35" s="30">
        <v>1</v>
      </c>
      <c r="F35" s="35">
        <f t="shared" si="0"/>
        <v>0.1</v>
      </c>
    </row>
    <row r="36" spans="2:6" ht="48" hidden="1" outlineLevel="1" x14ac:dyDescent="0.2">
      <c r="B36" s="1269"/>
      <c r="C36" s="28" t="s">
        <v>37</v>
      </c>
      <c r="D36" s="33">
        <v>2.5000000000000001E-2</v>
      </c>
      <c r="E36" s="30">
        <v>1</v>
      </c>
      <c r="F36" s="35">
        <f t="shared" si="0"/>
        <v>2.5000000000000001E-2</v>
      </c>
    </row>
    <row r="37" spans="2:6" ht="48" hidden="1" outlineLevel="1" x14ac:dyDescent="0.2">
      <c r="B37" s="1269"/>
      <c r="C37" s="28" t="s">
        <v>38</v>
      </c>
      <c r="D37" s="33">
        <v>1.4999999999999999E-2</v>
      </c>
      <c r="E37" s="30">
        <v>1</v>
      </c>
      <c r="F37" s="35">
        <f t="shared" si="0"/>
        <v>1.4999999999999999E-2</v>
      </c>
    </row>
    <row r="38" spans="2:6" hidden="1" outlineLevel="1" x14ac:dyDescent="0.2">
      <c r="B38" s="1269"/>
      <c r="C38" s="28" t="s">
        <v>31</v>
      </c>
      <c r="D38" s="32">
        <v>0.05</v>
      </c>
      <c r="E38" s="30"/>
      <c r="F38" s="37">
        <f>SUM(F24:F37)*D38</f>
        <v>5.1924999999999999E-2</v>
      </c>
    </row>
    <row r="39" spans="2:6" hidden="1" outlineLevel="1" x14ac:dyDescent="0.2">
      <c r="B39" s="1269"/>
      <c r="C39" s="28" t="s">
        <v>39</v>
      </c>
      <c r="D39" s="34">
        <f>SUM(D24:D38)</f>
        <v>1</v>
      </c>
      <c r="E39" s="30"/>
      <c r="F39" s="34">
        <f>SUM(F24:F38)</f>
        <v>1.090425</v>
      </c>
    </row>
    <row r="40" spans="2:6" ht="38.25" collapsed="1" x14ac:dyDescent="0.2">
      <c r="B40" s="1268">
        <v>2</v>
      </c>
      <c r="C40" s="24" t="s">
        <v>41</v>
      </c>
      <c r="D40" s="25" t="s">
        <v>42</v>
      </c>
      <c r="E40" s="26" t="s">
        <v>43</v>
      </c>
      <c r="F40" s="42">
        <f>(7763+42*250)*0.4*E41</f>
        <v>7965.7727100000002</v>
      </c>
    </row>
    <row r="41" spans="2:6" s="43" customFormat="1" ht="48.75" customHeight="1" x14ac:dyDescent="0.2">
      <c r="B41" s="1269"/>
      <c r="C41" s="39" t="s">
        <v>136</v>
      </c>
      <c r="D41" s="39" t="s">
        <v>137</v>
      </c>
      <c r="E41" s="44">
        <f>F58</f>
        <v>1.090425</v>
      </c>
      <c r="F41" s="45"/>
    </row>
    <row r="42" spans="2:6" s="51" customFormat="1" x14ac:dyDescent="0.2">
      <c r="B42" s="1269"/>
      <c r="C42" s="47" t="s">
        <v>21</v>
      </c>
      <c r="D42" s="48" t="s">
        <v>22</v>
      </c>
      <c r="E42" s="49" t="s">
        <v>23</v>
      </c>
      <c r="F42" s="49" t="s">
        <v>23</v>
      </c>
    </row>
    <row r="43" spans="2:6" s="40" customFormat="1" hidden="1" outlineLevel="1" x14ac:dyDescent="0.2">
      <c r="B43" s="1269"/>
      <c r="C43" s="28" t="s">
        <v>24</v>
      </c>
      <c r="D43" s="32">
        <v>0.02</v>
      </c>
      <c r="E43" s="30">
        <v>1</v>
      </c>
      <c r="F43" s="35">
        <f t="shared" ref="F43:F56" si="1">D43*E43</f>
        <v>0.02</v>
      </c>
    </row>
    <row r="44" spans="2:6" s="40" customFormat="1" hidden="1" outlineLevel="1" x14ac:dyDescent="0.2">
      <c r="B44" s="1269"/>
      <c r="C44" s="28" t="s">
        <v>25</v>
      </c>
      <c r="D44" s="32">
        <v>0.02</v>
      </c>
      <c r="E44" s="30">
        <v>1.3</v>
      </c>
      <c r="F44" s="35">
        <f t="shared" si="1"/>
        <v>2.6000000000000002E-2</v>
      </c>
    </row>
    <row r="45" spans="2:6" s="40" customFormat="1" ht="24" hidden="1" outlineLevel="1" x14ac:dyDescent="0.2">
      <c r="B45" s="1269"/>
      <c r="C45" s="28" t="s">
        <v>26</v>
      </c>
      <c r="D45" s="32">
        <v>0.06</v>
      </c>
      <c r="E45" s="30">
        <v>1</v>
      </c>
      <c r="F45" s="35">
        <f t="shared" si="1"/>
        <v>0.06</v>
      </c>
    </row>
    <row r="46" spans="2:6" s="40" customFormat="1" hidden="1" outlineLevel="1" x14ac:dyDescent="0.2">
      <c r="B46" s="1269"/>
      <c r="C46" s="28" t="s">
        <v>27</v>
      </c>
      <c r="D46" s="32">
        <v>0.02</v>
      </c>
      <c r="E46" s="30">
        <v>1</v>
      </c>
      <c r="F46" s="35">
        <f t="shared" si="1"/>
        <v>0.02</v>
      </c>
    </row>
    <row r="47" spans="2:6" s="40" customFormat="1" hidden="1" outlineLevel="1" x14ac:dyDescent="0.2">
      <c r="B47" s="1269"/>
      <c r="C47" s="28" t="s">
        <v>28</v>
      </c>
      <c r="D47" s="32">
        <v>0.01</v>
      </c>
      <c r="E47" s="30">
        <v>1</v>
      </c>
      <c r="F47" s="35">
        <f t="shared" si="1"/>
        <v>0.01</v>
      </c>
    </row>
    <row r="48" spans="2:6" s="40" customFormat="1" hidden="1" outlineLevel="1" x14ac:dyDescent="0.2">
      <c r="B48" s="1269"/>
      <c r="C48" s="28" t="s">
        <v>29</v>
      </c>
      <c r="D48" s="32">
        <v>0.09</v>
      </c>
      <c r="E48" s="30">
        <v>1</v>
      </c>
      <c r="F48" s="35">
        <f t="shared" si="1"/>
        <v>0.09</v>
      </c>
    </row>
    <row r="49" spans="2:6" s="40" customFormat="1" hidden="1" outlineLevel="1" x14ac:dyDescent="0.2">
      <c r="B49" s="1269"/>
      <c r="C49" s="28" t="s">
        <v>30</v>
      </c>
      <c r="D49" s="32">
        <v>0.03</v>
      </c>
      <c r="E49" s="30">
        <v>1</v>
      </c>
      <c r="F49" s="35">
        <f t="shared" si="1"/>
        <v>0.03</v>
      </c>
    </row>
    <row r="50" spans="2:6" s="40" customFormat="1" ht="48" hidden="1" outlineLevel="1" x14ac:dyDescent="0.2">
      <c r="B50" s="1269"/>
      <c r="C50" s="28" t="s">
        <v>32</v>
      </c>
      <c r="D50" s="33">
        <v>0.245</v>
      </c>
      <c r="E50" s="30">
        <v>1</v>
      </c>
      <c r="F50" s="35">
        <f t="shared" si="1"/>
        <v>0.245</v>
      </c>
    </row>
    <row r="51" spans="2:6" s="40" customFormat="1" ht="48" hidden="1" outlineLevel="1" x14ac:dyDescent="0.2">
      <c r="B51" s="1269"/>
      <c r="C51" s="28" t="s">
        <v>33</v>
      </c>
      <c r="D51" s="33">
        <v>0.27500000000000002</v>
      </c>
      <c r="E51" s="30">
        <v>1.3</v>
      </c>
      <c r="F51" s="35">
        <f t="shared" si="1"/>
        <v>0.35750000000000004</v>
      </c>
    </row>
    <row r="52" spans="2:6" s="40" customFormat="1" ht="48" hidden="1" outlineLevel="1" x14ac:dyDescent="0.2">
      <c r="B52" s="1269"/>
      <c r="C52" s="28" t="s">
        <v>34</v>
      </c>
      <c r="D52" s="33">
        <v>1.4999999999999999E-2</v>
      </c>
      <c r="E52" s="30">
        <v>1</v>
      </c>
      <c r="F52" s="35">
        <f t="shared" si="1"/>
        <v>1.4999999999999999E-2</v>
      </c>
    </row>
    <row r="53" spans="2:6" s="40" customFormat="1" ht="36" hidden="1" outlineLevel="1" x14ac:dyDescent="0.2">
      <c r="B53" s="1269"/>
      <c r="C53" s="28" t="s">
        <v>35</v>
      </c>
      <c r="D53" s="33">
        <v>2.5000000000000001E-2</v>
      </c>
      <c r="E53" s="30">
        <v>1</v>
      </c>
      <c r="F53" s="35">
        <f t="shared" si="1"/>
        <v>2.5000000000000001E-2</v>
      </c>
    </row>
    <row r="54" spans="2:6" s="40" customFormat="1" ht="48" hidden="1" outlineLevel="1" x14ac:dyDescent="0.2">
      <c r="B54" s="1269"/>
      <c r="C54" s="28" t="s">
        <v>36</v>
      </c>
      <c r="D54" s="33">
        <v>0.1</v>
      </c>
      <c r="E54" s="30">
        <v>1</v>
      </c>
      <c r="F54" s="35">
        <f t="shared" si="1"/>
        <v>0.1</v>
      </c>
    </row>
    <row r="55" spans="2:6" s="40" customFormat="1" ht="48" hidden="1" outlineLevel="1" x14ac:dyDescent="0.2">
      <c r="B55" s="1269"/>
      <c r="C55" s="28" t="s">
        <v>37</v>
      </c>
      <c r="D55" s="33">
        <v>2.5000000000000001E-2</v>
      </c>
      <c r="E55" s="30">
        <v>1</v>
      </c>
      <c r="F55" s="35">
        <f t="shared" si="1"/>
        <v>2.5000000000000001E-2</v>
      </c>
    </row>
    <row r="56" spans="2:6" s="40" customFormat="1" ht="48" hidden="1" outlineLevel="1" x14ac:dyDescent="0.2">
      <c r="B56" s="1269"/>
      <c r="C56" s="28" t="s">
        <v>38</v>
      </c>
      <c r="D56" s="33">
        <v>1.4999999999999999E-2</v>
      </c>
      <c r="E56" s="30">
        <v>1</v>
      </c>
      <c r="F56" s="35">
        <f t="shared" si="1"/>
        <v>1.4999999999999999E-2</v>
      </c>
    </row>
    <row r="57" spans="2:6" s="40" customFormat="1" hidden="1" outlineLevel="1" x14ac:dyDescent="0.2">
      <c r="B57" s="1269"/>
      <c r="C57" s="28" t="s">
        <v>31</v>
      </c>
      <c r="D57" s="32">
        <v>0.05</v>
      </c>
      <c r="E57" s="30"/>
      <c r="F57" s="37">
        <f>SUM(F43:F56)*D57</f>
        <v>5.1924999999999999E-2</v>
      </c>
    </row>
    <row r="58" spans="2:6" s="40" customFormat="1" hidden="1" outlineLevel="1" x14ac:dyDescent="0.2">
      <c r="B58" s="1269"/>
      <c r="C58" s="28" t="s">
        <v>39</v>
      </c>
      <c r="D58" s="34">
        <f>SUM(D43:D57)</f>
        <v>1</v>
      </c>
      <c r="E58" s="30"/>
      <c r="F58" s="34">
        <f>SUM(F43:F57)</f>
        <v>1.090425</v>
      </c>
    </row>
    <row r="59" spans="2:6" ht="21" customHeight="1" collapsed="1" x14ac:dyDescent="0.2">
      <c r="B59" s="1264" t="s">
        <v>44</v>
      </c>
      <c r="C59" s="1265"/>
      <c r="D59" s="1265"/>
      <c r="E59" s="1265"/>
      <c r="F59" s="1265"/>
    </row>
    <row r="60" spans="2:6" ht="38.25" x14ac:dyDescent="0.2">
      <c r="B60" s="1268">
        <v>3</v>
      </c>
      <c r="C60" s="24" t="s">
        <v>45</v>
      </c>
      <c r="D60" s="25" t="s">
        <v>46</v>
      </c>
      <c r="E60" s="26" t="s">
        <v>47</v>
      </c>
      <c r="F60" s="42">
        <f>(47000+58*5400)*0.4*E61</f>
        <v>157108.43400000001</v>
      </c>
    </row>
    <row r="61" spans="2:6" s="43" customFormat="1" ht="48.75" customHeight="1" x14ac:dyDescent="0.2">
      <c r="B61" s="1268"/>
      <c r="C61" s="39" t="s">
        <v>136</v>
      </c>
      <c r="D61" s="39" t="s">
        <v>137</v>
      </c>
      <c r="E61" s="44">
        <f>F78</f>
        <v>1.090425</v>
      </c>
      <c r="F61" s="45"/>
    </row>
    <row r="62" spans="2:6" s="51" customFormat="1" x14ac:dyDescent="0.2">
      <c r="B62" s="1269"/>
      <c r="C62" s="47" t="s">
        <v>21</v>
      </c>
      <c r="D62" s="48" t="s">
        <v>22</v>
      </c>
      <c r="E62" s="49" t="s">
        <v>23</v>
      </c>
      <c r="F62" s="49" t="s">
        <v>23</v>
      </c>
    </row>
    <row r="63" spans="2:6" s="40" customFormat="1" ht="15" hidden="1" outlineLevel="1" x14ac:dyDescent="0.2">
      <c r="B63" s="38"/>
      <c r="C63" s="28" t="s">
        <v>24</v>
      </c>
      <c r="D63" s="32">
        <v>0.02</v>
      </c>
      <c r="E63" s="30">
        <v>1</v>
      </c>
      <c r="F63" s="35">
        <f t="shared" ref="F63:F76" si="2">D63*E63</f>
        <v>0.02</v>
      </c>
    </row>
    <row r="64" spans="2:6" s="40" customFormat="1" ht="15" hidden="1" outlineLevel="1" x14ac:dyDescent="0.2">
      <c r="B64" s="38"/>
      <c r="C64" s="28" t="s">
        <v>25</v>
      </c>
      <c r="D64" s="32">
        <v>0.02</v>
      </c>
      <c r="E64" s="30">
        <v>1.3</v>
      </c>
      <c r="F64" s="35">
        <f t="shared" si="2"/>
        <v>2.6000000000000002E-2</v>
      </c>
    </row>
    <row r="65" spans="2:6" s="40" customFormat="1" ht="24" hidden="1" outlineLevel="1" x14ac:dyDescent="0.2">
      <c r="B65" s="38"/>
      <c r="C65" s="28" t="s">
        <v>26</v>
      </c>
      <c r="D65" s="32">
        <v>0.06</v>
      </c>
      <c r="E65" s="30">
        <v>1</v>
      </c>
      <c r="F65" s="35">
        <f t="shared" si="2"/>
        <v>0.06</v>
      </c>
    </row>
    <row r="66" spans="2:6" s="40" customFormat="1" ht="15" hidden="1" outlineLevel="1" x14ac:dyDescent="0.2">
      <c r="B66" s="38"/>
      <c r="C66" s="28" t="s">
        <v>27</v>
      </c>
      <c r="D66" s="32">
        <v>0.02</v>
      </c>
      <c r="E66" s="30">
        <v>1</v>
      </c>
      <c r="F66" s="35">
        <f t="shared" si="2"/>
        <v>0.02</v>
      </c>
    </row>
    <row r="67" spans="2:6" s="40" customFormat="1" ht="15" hidden="1" outlineLevel="1" x14ac:dyDescent="0.2">
      <c r="B67" s="38"/>
      <c r="C67" s="28" t="s">
        <v>28</v>
      </c>
      <c r="D67" s="32">
        <v>0.01</v>
      </c>
      <c r="E67" s="30">
        <v>1</v>
      </c>
      <c r="F67" s="35">
        <f t="shared" si="2"/>
        <v>0.01</v>
      </c>
    </row>
    <row r="68" spans="2:6" s="40" customFormat="1" ht="15" hidden="1" outlineLevel="1" x14ac:dyDescent="0.2">
      <c r="B68" s="38"/>
      <c r="C68" s="28" t="s">
        <v>29</v>
      </c>
      <c r="D68" s="32">
        <v>0.09</v>
      </c>
      <c r="E68" s="30">
        <v>1</v>
      </c>
      <c r="F68" s="35">
        <f t="shared" si="2"/>
        <v>0.09</v>
      </c>
    </row>
    <row r="69" spans="2:6" s="40" customFormat="1" ht="15" hidden="1" outlineLevel="1" x14ac:dyDescent="0.2">
      <c r="B69" s="38"/>
      <c r="C69" s="28" t="s">
        <v>30</v>
      </c>
      <c r="D69" s="32">
        <v>0.03</v>
      </c>
      <c r="E69" s="30">
        <v>1</v>
      </c>
      <c r="F69" s="35">
        <f t="shared" si="2"/>
        <v>0.03</v>
      </c>
    </row>
    <row r="70" spans="2:6" s="40" customFormat="1" ht="48" hidden="1" outlineLevel="1" x14ac:dyDescent="0.2">
      <c r="B70" s="38"/>
      <c r="C70" s="28" t="s">
        <v>32</v>
      </c>
      <c r="D70" s="33">
        <v>0.245</v>
      </c>
      <c r="E70" s="30">
        <v>1</v>
      </c>
      <c r="F70" s="35">
        <f t="shared" si="2"/>
        <v>0.245</v>
      </c>
    </row>
    <row r="71" spans="2:6" s="40" customFormat="1" ht="48" hidden="1" outlineLevel="1" x14ac:dyDescent="0.2">
      <c r="B71" s="38"/>
      <c r="C71" s="28" t="s">
        <v>33</v>
      </c>
      <c r="D71" s="33">
        <v>0.27500000000000002</v>
      </c>
      <c r="E71" s="30">
        <v>1.3</v>
      </c>
      <c r="F71" s="35">
        <f t="shared" si="2"/>
        <v>0.35750000000000004</v>
      </c>
    </row>
    <row r="72" spans="2:6" s="40" customFormat="1" ht="48" hidden="1" outlineLevel="1" x14ac:dyDescent="0.2">
      <c r="B72" s="38"/>
      <c r="C72" s="28" t="s">
        <v>34</v>
      </c>
      <c r="D72" s="33">
        <v>1.4999999999999999E-2</v>
      </c>
      <c r="E72" s="30">
        <v>1</v>
      </c>
      <c r="F72" s="35">
        <f t="shared" si="2"/>
        <v>1.4999999999999999E-2</v>
      </c>
    </row>
    <row r="73" spans="2:6" s="40" customFormat="1" ht="36" hidden="1" outlineLevel="1" x14ac:dyDescent="0.2">
      <c r="B73" s="38"/>
      <c r="C73" s="28" t="s">
        <v>35</v>
      </c>
      <c r="D73" s="33">
        <v>2.5000000000000001E-2</v>
      </c>
      <c r="E73" s="30">
        <v>1</v>
      </c>
      <c r="F73" s="35">
        <f t="shared" si="2"/>
        <v>2.5000000000000001E-2</v>
      </c>
    </row>
    <row r="74" spans="2:6" s="40" customFormat="1" ht="48" hidden="1" outlineLevel="1" x14ac:dyDescent="0.2">
      <c r="B74" s="38"/>
      <c r="C74" s="28" t="s">
        <v>36</v>
      </c>
      <c r="D74" s="33">
        <v>0.1</v>
      </c>
      <c r="E74" s="30">
        <v>1</v>
      </c>
      <c r="F74" s="35">
        <f t="shared" si="2"/>
        <v>0.1</v>
      </c>
    </row>
    <row r="75" spans="2:6" s="40" customFormat="1" ht="48" hidden="1" outlineLevel="1" x14ac:dyDescent="0.2">
      <c r="B75" s="38"/>
      <c r="C75" s="28" t="s">
        <v>37</v>
      </c>
      <c r="D75" s="33">
        <v>2.5000000000000001E-2</v>
      </c>
      <c r="E75" s="30">
        <v>1</v>
      </c>
      <c r="F75" s="35">
        <f t="shared" si="2"/>
        <v>2.5000000000000001E-2</v>
      </c>
    </row>
    <row r="76" spans="2:6" s="40" customFormat="1" ht="48" hidden="1" outlineLevel="1" x14ac:dyDescent="0.2">
      <c r="B76" s="38"/>
      <c r="C76" s="28" t="s">
        <v>38</v>
      </c>
      <c r="D76" s="33">
        <v>1.4999999999999999E-2</v>
      </c>
      <c r="E76" s="30">
        <v>1</v>
      </c>
      <c r="F76" s="35">
        <f t="shared" si="2"/>
        <v>1.4999999999999999E-2</v>
      </c>
    </row>
    <row r="77" spans="2:6" s="40" customFormat="1" ht="15" hidden="1" outlineLevel="1" x14ac:dyDescent="0.2">
      <c r="B77" s="38"/>
      <c r="C77" s="28" t="s">
        <v>31</v>
      </c>
      <c r="D77" s="32">
        <v>0.05</v>
      </c>
      <c r="E77" s="30"/>
      <c r="F77" s="37">
        <f>SUM(F63:F76)*D77</f>
        <v>5.1924999999999999E-2</v>
      </c>
    </row>
    <row r="78" spans="2:6" s="40" customFormat="1" ht="15" hidden="1" outlineLevel="1" x14ac:dyDescent="0.2">
      <c r="B78" s="38"/>
      <c r="C78" s="28" t="s">
        <v>39</v>
      </c>
      <c r="D78" s="34">
        <f>SUM(D63:D77)</f>
        <v>1</v>
      </c>
      <c r="E78" s="30"/>
      <c r="F78" s="34">
        <f>SUM(F63:F77)</f>
        <v>1.090425</v>
      </c>
    </row>
    <row r="79" spans="2:6" ht="38.25" collapsed="1" x14ac:dyDescent="0.2">
      <c r="B79" s="31">
        <v>4</v>
      </c>
      <c r="C79" s="24" t="s">
        <v>48</v>
      </c>
      <c r="D79" s="25" t="s">
        <v>49</v>
      </c>
      <c r="E79" s="26" t="s">
        <v>50</v>
      </c>
      <c r="F79" s="42">
        <f>(32000+23*1150)*0.4*E80</f>
        <v>25494.136500000001</v>
      </c>
    </row>
    <row r="80" spans="2:6" s="43" customFormat="1" ht="48.75" customHeight="1" x14ac:dyDescent="0.2">
      <c r="B80" s="31"/>
      <c r="C80" s="39" t="s">
        <v>136</v>
      </c>
      <c r="D80" s="39" t="s">
        <v>137</v>
      </c>
      <c r="E80" s="44">
        <f>F97</f>
        <v>1.090425</v>
      </c>
      <c r="F80" s="45"/>
    </row>
    <row r="81" spans="2:6" s="40" customFormat="1" x14ac:dyDescent="0.2">
      <c r="B81" s="31"/>
      <c r="C81" s="28" t="s">
        <v>21</v>
      </c>
      <c r="D81" s="29" t="s">
        <v>22</v>
      </c>
      <c r="E81" s="30" t="s">
        <v>23</v>
      </c>
      <c r="F81" s="30" t="s">
        <v>23</v>
      </c>
    </row>
    <row r="82" spans="2:6" s="40" customFormat="1" ht="15" hidden="1" outlineLevel="1" x14ac:dyDescent="0.2">
      <c r="B82" s="38"/>
      <c r="C82" s="28" t="s">
        <v>24</v>
      </c>
      <c r="D82" s="32">
        <v>0.02</v>
      </c>
      <c r="E82" s="30">
        <v>1</v>
      </c>
      <c r="F82" s="35">
        <f t="shared" ref="F82:F95" si="3">D82*E82</f>
        <v>0.02</v>
      </c>
    </row>
    <row r="83" spans="2:6" s="40" customFormat="1" ht="15" hidden="1" outlineLevel="1" x14ac:dyDescent="0.2">
      <c r="B83" s="38"/>
      <c r="C83" s="28" t="s">
        <v>25</v>
      </c>
      <c r="D83" s="32">
        <v>0.02</v>
      </c>
      <c r="E83" s="30">
        <v>1.3</v>
      </c>
      <c r="F83" s="35">
        <f t="shared" si="3"/>
        <v>2.6000000000000002E-2</v>
      </c>
    </row>
    <row r="84" spans="2:6" s="40" customFormat="1" ht="24" hidden="1" outlineLevel="1" x14ac:dyDescent="0.2">
      <c r="B84" s="38"/>
      <c r="C84" s="28" t="s">
        <v>26</v>
      </c>
      <c r="D84" s="32">
        <v>0.06</v>
      </c>
      <c r="E84" s="30">
        <v>1</v>
      </c>
      <c r="F84" s="35">
        <f t="shared" si="3"/>
        <v>0.06</v>
      </c>
    </row>
    <row r="85" spans="2:6" s="40" customFormat="1" ht="15" hidden="1" outlineLevel="1" x14ac:dyDescent="0.2">
      <c r="B85" s="38"/>
      <c r="C85" s="28" t="s">
        <v>27</v>
      </c>
      <c r="D85" s="32">
        <v>0.02</v>
      </c>
      <c r="E85" s="30">
        <v>1</v>
      </c>
      <c r="F85" s="35">
        <f t="shared" si="3"/>
        <v>0.02</v>
      </c>
    </row>
    <row r="86" spans="2:6" s="40" customFormat="1" ht="15" hidden="1" outlineLevel="1" x14ac:dyDescent="0.2">
      <c r="B86" s="38"/>
      <c r="C86" s="28" t="s">
        <v>28</v>
      </c>
      <c r="D86" s="32">
        <v>0.01</v>
      </c>
      <c r="E86" s="30">
        <v>1</v>
      </c>
      <c r="F86" s="35">
        <f t="shared" si="3"/>
        <v>0.01</v>
      </c>
    </row>
    <row r="87" spans="2:6" s="40" customFormat="1" ht="15" hidden="1" outlineLevel="1" x14ac:dyDescent="0.2">
      <c r="B87" s="38"/>
      <c r="C87" s="28" t="s">
        <v>29</v>
      </c>
      <c r="D87" s="32">
        <v>0.09</v>
      </c>
      <c r="E87" s="30">
        <v>1</v>
      </c>
      <c r="F87" s="35">
        <f t="shared" si="3"/>
        <v>0.09</v>
      </c>
    </row>
    <row r="88" spans="2:6" s="40" customFormat="1" ht="15" hidden="1" outlineLevel="1" x14ac:dyDescent="0.2">
      <c r="B88" s="38"/>
      <c r="C88" s="28" t="s">
        <v>30</v>
      </c>
      <c r="D88" s="32">
        <v>0.03</v>
      </c>
      <c r="E88" s="30">
        <v>1</v>
      </c>
      <c r="F88" s="35">
        <f t="shared" si="3"/>
        <v>0.03</v>
      </c>
    </row>
    <row r="89" spans="2:6" s="40" customFormat="1" ht="48" hidden="1" outlineLevel="1" x14ac:dyDescent="0.2">
      <c r="B89" s="38"/>
      <c r="C89" s="28" t="s">
        <v>32</v>
      </c>
      <c r="D89" s="33">
        <v>0.245</v>
      </c>
      <c r="E89" s="30">
        <v>1</v>
      </c>
      <c r="F89" s="35">
        <f t="shared" si="3"/>
        <v>0.245</v>
      </c>
    </row>
    <row r="90" spans="2:6" s="40" customFormat="1" ht="48" hidden="1" outlineLevel="1" x14ac:dyDescent="0.2">
      <c r="B90" s="38"/>
      <c r="C90" s="28" t="s">
        <v>33</v>
      </c>
      <c r="D90" s="33">
        <v>0.27500000000000002</v>
      </c>
      <c r="E90" s="30">
        <v>1.3</v>
      </c>
      <c r="F90" s="35">
        <f t="shared" si="3"/>
        <v>0.35750000000000004</v>
      </c>
    </row>
    <row r="91" spans="2:6" s="40" customFormat="1" ht="48" hidden="1" outlineLevel="1" x14ac:dyDescent="0.2">
      <c r="B91" s="38"/>
      <c r="C91" s="28" t="s">
        <v>34</v>
      </c>
      <c r="D91" s="33">
        <v>1.4999999999999999E-2</v>
      </c>
      <c r="E91" s="30">
        <v>1</v>
      </c>
      <c r="F91" s="35">
        <f t="shared" si="3"/>
        <v>1.4999999999999999E-2</v>
      </c>
    </row>
    <row r="92" spans="2:6" s="40" customFormat="1" ht="36" hidden="1" outlineLevel="1" x14ac:dyDescent="0.2">
      <c r="B92" s="38"/>
      <c r="C92" s="28" t="s">
        <v>35</v>
      </c>
      <c r="D92" s="33">
        <v>2.5000000000000001E-2</v>
      </c>
      <c r="E92" s="30">
        <v>1</v>
      </c>
      <c r="F92" s="35">
        <f t="shared" si="3"/>
        <v>2.5000000000000001E-2</v>
      </c>
    </row>
    <row r="93" spans="2:6" s="40" customFormat="1" ht="48" hidden="1" outlineLevel="1" x14ac:dyDescent="0.2">
      <c r="B93" s="38"/>
      <c r="C93" s="28" t="s">
        <v>36</v>
      </c>
      <c r="D93" s="33">
        <v>0.1</v>
      </c>
      <c r="E93" s="30">
        <v>1</v>
      </c>
      <c r="F93" s="35">
        <f t="shared" si="3"/>
        <v>0.1</v>
      </c>
    </row>
    <row r="94" spans="2:6" s="40" customFormat="1" ht="48" hidden="1" outlineLevel="1" x14ac:dyDescent="0.2">
      <c r="B94" s="38"/>
      <c r="C94" s="28" t="s">
        <v>37</v>
      </c>
      <c r="D94" s="33">
        <v>2.5000000000000001E-2</v>
      </c>
      <c r="E94" s="30">
        <v>1</v>
      </c>
      <c r="F94" s="35">
        <f t="shared" si="3"/>
        <v>2.5000000000000001E-2</v>
      </c>
    </row>
    <row r="95" spans="2:6" s="40" customFormat="1" ht="48" hidden="1" outlineLevel="1" x14ac:dyDescent="0.2">
      <c r="B95" s="38"/>
      <c r="C95" s="28" t="s">
        <v>38</v>
      </c>
      <c r="D95" s="33">
        <v>1.4999999999999999E-2</v>
      </c>
      <c r="E95" s="30">
        <v>1</v>
      </c>
      <c r="F95" s="35">
        <f t="shared" si="3"/>
        <v>1.4999999999999999E-2</v>
      </c>
    </row>
    <row r="96" spans="2:6" s="40" customFormat="1" ht="15" hidden="1" outlineLevel="1" x14ac:dyDescent="0.2">
      <c r="B96" s="38"/>
      <c r="C96" s="28" t="s">
        <v>31</v>
      </c>
      <c r="D96" s="32">
        <v>0.05</v>
      </c>
      <c r="E96" s="30"/>
      <c r="F96" s="37">
        <f>SUM(F82:F95)*D96</f>
        <v>5.1924999999999999E-2</v>
      </c>
    </row>
    <row r="97" spans="2:6" s="40" customFormat="1" ht="15" hidden="1" outlineLevel="1" x14ac:dyDescent="0.2">
      <c r="B97" s="38"/>
      <c r="C97" s="28" t="s">
        <v>39</v>
      </c>
      <c r="D97" s="34">
        <f>SUM(D82:D96)</f>
        <v>1</v>
      </c>
      <c r="E97" s="30"/>
      <c r="F97" s="34">
        <f>SUM(F82:F96)</f>
        <v>1.090425</v>
      </c>
    </row>
    <row r="98" spans="2:6" ht="38.25" collapsed="1" x14ac:dyDescent="0.2">
      <c r="B98" s="31">
        <v>5</v>
      </c>
      <c r="C98" s="24" t="s">
        <v>51</v>
      </c>
      <c r="D98" s="25" t="s">
        <v>52</v>
      </c>
      <c r="E98" s="26" t="s">
        <v>1105</v>
      </c>
      <c r="F98" s="42">
        <f>(33000*1)*0.4*E99</f>
        <v>14393.61</v>
      </c>
    </row>
    <row r="99" spans="2:6" s="43" customFormat="1" ht="76.5" customHeight="1" x14ac:dyDescent="0.2">
      <c r="B99" s="31"/>
      <c r="C99" s="39" t="s">
        <v>136</v>
      </c>
      <c r="D99" s="39" t="s">
        <v>137</v>
      </c>
      <c r="E99" s="44">
        <f>F116</f>
        <v>1.090425</v>
      </c>
      <c r="F99" s="45"/>
    </row>
    <row r="100" spans="2:6" s="40" customFormat="1" x14ac:dyDescent="0.2">
      <c r="B100" s="31"/>
      <c r="C100" s="28" t="s">
        <v>21</v>
      </c>
      <c r="D100" s="29" t="s">
        <v>22</v>
      </c>
      <c r="E100" s="30" t="s">
        <v>23</v>
      </c>
      <c r="F100" s="30" t="s">
        <v>23</v>
      </c>
    </row>
    <row r="101" spans="2:6" s="40" customFormat="1" ht="15" hidden="1" outlineLevel="1" x14ac:dyDescent="0.2">
      <c r="B101" s="38"/>
      <c r="C101" s="28" t="s">
        <v>24</v>
      </c>
      <c r="D101" s="32">
        <v>0.02</v>
      </c>
      <c r="E101" s="30">
        <v>1</v>
      </c>
      <c r="F101" s="35">
        <f t="shared" ref="F101:F114" si="4">D101*E101</f>
        <v>0.02</v>
      </c>
    </row>
    <row r="102" spans="2:6" s="40" customFormat="1" ht="15" hidden="1" outlineLevel="1" x14ac:dyDescent="0.2">
      <c r="B102" s="38"/>
      <c r="C102" s="28" t="s">
        <v>25</v>
      </c>
      <c r="D102" s="32">
        <v>0.02</v>
      </c>
      <c r="E102" s="30">
        <v>1.3</v>
      </c>
      <c r="F102" s="35">
        <f t="shared" si="4"/>
        <v>2.6000000000000002E-2</v>
      </c>
    </row>
    <row r="103" spans="2:6" s="40" customFormat="1" ht="24" hidden="1" outlineLevel="1" x14ac:dyDescent="0.2">
      <c r="B103" s="38"/>
      <c r="C103" s="28" t="s">
        <v>26</v>
      </c>
      <c r="D103" s="32">
        <v>0.06</v>
      </c>
      <c r="E103" s="30">
        <v>1</v>
      </c>
      <c r="F103" s="35">
        <f t="shared" si="4"/>
        <v>0.06</v>
      </c>
    </row>
    <row r="104" spans="2:6" s="40" customFormat="1" ht="15" hidden="1" outlineLevel="1" x14ac:dyDescent="0.2">
      <c r="B104" s="38"/>
      <c r="C104" s="28" t="s">
        <v>27</v>
      </c>
      <c r="D104" s="32">
        <v>0.02</v>
      </c>
      <c r="E104" s="30">
        <v>1</v>
      </c>
      <c r="F104" s="35">
        <f t="shared" si="4"/>
        <v>0.02</v>
      </c>
    </row>
    <row r="105" spans="2:6" s="40" customFormat="1" ht="15" hidden="1" outlineLevel="1" x14ac:dyDescent="0.2">
      <c r="B105" s="38"/>
      <c r="C105" s="28" t="s">
        <v>28</v>
      </c>
      <c r="D105" s="32">
        <v>0.01</v>
      </c>
      <c r="E105" s="30">
        <v>1</v>
      </c>
      <c r="F105" s="35">
        <f t="shared" si="4"/>
        <v>0.01</v>
      </c>
    </row>
    <row r="106" spans="2:6" s="40" customFormat="1" ht="15" hidden="1" outlineLevel="1" x14ac:dyDescent="0.2">
      <c r="B106" s="38"/>
      <c r="C106" s="28" t="s">
        <v>29</v>
      </c>
      <c r="D106" s="32">
        <v>0.09</v>
      </c>
      <c r="E106" s="30">
        <v>1</v>
      </c>
      <c r="F106" s="35">
        <f t="shared" si="4"/>
        <v>0.09</v>
      </c>
    </row>
    <row r="107" spans="2:6" s="40" customFormat="1" ht="15" hidden="1" outlineLevel="1" x14ac:dyDescent="0.2">
      <c r="B107" s="38"/>
      <c r="C107" s="28" t="s">
        <v>30</v>
      </c>
      <c r="D107" s="32">
        <v>0.03</v>
      </c>
      <c r="E107" s="30">
        <v>1</v>
      </c>
      <c r="F107" s="35">
        <f t="shared" si="4"/>
        <v>0.03</v>
      </c>
    </row>
    <row r="108" spans="2:6" s="40" customFormat="1" ht="48" hidden="1" outlineLevel="1" x14ac:dyDescent="0.2">
      <c r="B108" s="38"/>
      <c r="C108" s="28" t="s">
        <v>32</v>
      </c>
      <c r="D108" s="33">
        <v>0.245</v>
      </c>
      <c r="E108" s="30">
        <v>1</v>
      </c>
      <c r="F108" s="35">
        <f t="shared" si="4"/>
        <v>0.245</v>
      </c>
    </row>
    <row r="109" spans="2:6" s="40" customFormat="1" ht="48" hidden="1" outlineLevel="1" x14ac:dyDescent="0.2">
      <c r="B109" s="38"/>
      <c r="C109" s="28" t="s">
        <v>33</v>
      </c>
      <c r="D109" s="33">
        <v>0.27500000000000002</v>
      </c>
      <c r="E109" s="30">
        <v>1.3</v>
      </c>
      <c r="F109" s="35">
        <f t="shared" si="4"/>
        <v>0.35750000000000004</v>
      </c>
    </row>
    <row r="110" spans="2:6" s="40" customFormat="1" ht="48" hidden="1" outlineLevel="1" x14ac:dyDescent="0.2">
      <c r="B110" s="38"/>
      <c r="C110" s="28" t="s">
        <v>34</v>
      </c>
      <c r="D110" s="33">
        <v>1.4999999999999999E-2</v>
      </c>
      <c r="E110" s="30">
        <v>1</v>
      </c>
      <c r="F110" s="35">
        <f t="shared" si="4"/>
        <v>1.4999999999999999E-2</v>
      </c>
    </row>
    <row r="111" spans="2:6" s="40" customFormat="1" ht="36" hidden="1" outlineLevel="1" x14ac:dyDescent="0.2">
      <c r="B111" s="38"/>
      <c r="C111" s="28" t="s">
        <v>35</v>
      </c>
      <c r="D111" s="33">
        <v>2.5000000000000001E-2</v>
      </c>
      <c r="E111" s="30">
        <v>1</v>
      </c>
      <c r="F111" s="35">
        <f t="shared" si="4"/>
        <v>2.5000000000000001E-2</v>
      </c>
    </row>
    <row r="112" spans="2:6" s="40" customFormat="1" ht="48" hidden="1" outlineLevel="1" x14ac:dyDescent="0.2">
      <c r="B112" s="38"/>
      <c r="C112" s="28" t="s">
        <v>36</v>
      </c>
      <c r="D112" s="33">
        <v>0.1</v>
      </c>
      <c r="E112" s="30">
        <v>1</v>
      </c>
      <c r="F112" s="35">
        <f t="shared" si="4"/>
        <v>0.1</v>
      </c>
    </row>
    <row r="113" spans="2:6" s="40" customFormat="1" ht="48" hidden="1" outlineLevel="1" x14ac:dyDescent="0.2">
      <c r="B113" s="38"/>
      <c r="C113" s="28" t="s">
        <v>37</v>
      </c>
      <c r="D113" s="33">
        <v>2.5000000000000001E-2</v>
      </c>
      <c r="E113" s="30">
        <v>1</v>
      </c>
      <c r="F113" s="35">
        <f t="shared" si="4"/>
        <v>2.5000000000000001E-2</v>
      </c>
    </row>
    <row r="114" spans="2:6" s="40" customFormat="1" ht="48" hidden="1" outlineLevel="1" x14ac:dyDescent="0.2">
      <c r="B114" s="38"/>
      <c r="C114" s="28" t="s">
        <v>38</v>
      </c>
      <c r="D114" s="33">
        <v>1.4999999999999999E-2</v>
      </c>
      <c r="E114" s="30">
        <v>1</v>
      </c>
      <c r="F114" s="35">
        <f t="shared" si="4"/>
        <v>1.4999999999999999E-2</v>
      </c>
    </row>
    <row r="115" spans="2:6" s="40" customFormat="1" ht="15" hidden="1" outlineLevel="1" x14ac:dyDescent="0.2">
      <c r="B115" s="38"/>
      <c r="C115" s="28" t="s">
        <v>31</v>
      </c>
      <c r="D115" s="32">
        <v>0.05</v>
      </c>
      <c r="E115" s="30"/>
      <c r="F115" s="37">
        <f>SUM(F101:F114)*D115</f>
        <v>5.1924999999999999E-2</v>
      </c>
    </row>
    <row r="116" spans="2:6" s="40" customFormat="1" ht="15" hidden="1" outlineLevel="1" x14ac:dyDescent="0.2">
      <c r="B116" s="38"/>
      <c r="C116" s="28" t="s">
        <v>39</v>
      </c>
      <c r="D116" s="34">
        <f>SUM(D101:D115)</f>
        <v>1</v>
      </c>
      <c r="E116" s="30"/>
      <c r="F116" s="34">
        <f>SUM(F101:F115)</f>
        <v>1.090425</v>
      </c>
    </row>
    <row r="117" spans="2:6" ht="51" collapsed="1" x14ac:dyDescent="0.2">
      <c r="B117" s="1268">
        <v>6</v>
      </c>
      <c r="C117" s="24" t="s">
        <v>53</v>
      </c>
      <c r="D117" s="25" t="s">
        <v>54</v>
      </c>
      <c r="E117" s="26" t="s">
        <v>55</v>
      </c>
      <c r="F117" s="42">
        <f>(7580+15*40)*0.4*E118</f>
        <v>3789.4668000000006</v>
      </c>
    </row>
    <row r="118" spans="2:6" s="43" customFormat="1" ht="76.5" customHeight="1" x14ac:dyDescent="0.2">
      <c r="B118" s="1268"/>
      <c r="C118" s="39" t="s">
        <v>136</v>
      </c>
      <c r="D118" s="39" t="s">
        <v>138</v>
      </c>
      <c r="E118" s="44">
        <f>F135</f>
        <v>1.1581500000000002</v>
      </c>
      <c r="F118" s="45"/>
    </row>
    <row r="119" spans="2:6" x14ac:dyDescent="0.2">
      <c r="B119" s="1269"/>
      <c r="C119" s="28" t="s">
        <v>21</v>
      </c>
      <c r="D119" s="29" t="s">
        <v>22</v>
      </c>
      <c r="E119" s="30" t="s">
        <v>23</v>
      </c>
      <c r="F119" s="30" t="s">
        <v>23</v>
      </c>
    </row>
    <row r="120" spans="2:6" hidden="1" outlineLevel="1" x14ac:dyDescent="0.2">
      <c r="B120" s="1269"/>
      <c r="C120" s="28" t="s">
        <v>24</v>
      </c>
      <c r="D120" s="32">
        <v>0.02</v>
      </c>
      <c r="E120" s="30">
        <v>1</v>
      </c>
      <c r="F120" s="35">
        <f t="shared" ref="F120:F133" si="5">D120*E120</f>
        <v>0.02</v>
      </c>
    </row>
    <row r="121" spans="2:6" hidden="1" outlineLevel="1" x14ac:dyDescent="0.2">
      <c r="B121" s="1269"/>
      <c r="C121" s="28" t="s">
        <v>25</v>
      </c>
      <c r="D121" s="32">
        <v>0.02</v>
      </c>
      <c r="E121" s="30">
        <v>1.3</v>
      </c>
      <c r="F121" s="35">
        <f t="shared" si="5"/>
        <v>2.6000000000000002E-2</v>
      </c>
    </row>
    <row r="122" spans="2:6" hidden="1" outlineLevel="1" x14ac:dyDescent="0.2">
      <c r="B122" s="1269"/>
      <c r="C122" s="28" t="s">
        <v>56</v>
      </c>
      <c r="D122" s="32">
        <v>0.22</v>
      </c>
      <c r="E122" s="30">
        <v>1.3</v>
      </c>
      <c r="F122" s="35">
        <f t="shared" si="5"/>
        <v>0.28600000000000003</v>
      </c>
    </row>
    <row r="123" spans="2:6" hidden="1" outlineLevel="1" x14ac:dyDescent="0.2">
      <c r="B123" s="1269"/>
      <c r="C123" s="28" t="s">
        <v>57</v>
      </c>
      <c r="D123" s="32">
        <v>0.27</v>
      </c>
      <c r="E123" s="30">
        <v>1.3</v>
      </c>
      <c r="F123" s="35">
        <f t="shared" si="5"/>
        <v>0.35100000000000003</v>
      </c>
    </row>
    <row r="124" spans="2:6" hidden="1" outlineLevel="1" x14ac:dyDescent="0.2">
      <c r="B124" s="1269"/>
      <c r="C124" s="28" t="s">
        <v>58</v>
      </c>
      <c r="D124" s="32">
        <v>0.01</v>
      </c>
      <c r="E124" s="30">
        <v>1</v>
      </c>
      <c r="F124" s="35">
        <f t="shared" si="5"/>
        <v>0.01</v>
      </c>
    </row>
    <row r="125" spans="2:6" hidden="1" outlineLevel="1" x14ac:dyDescent="0.2">
      <c r="B125" s="1269"/>
      <c r="C125" s="28" t="s">
        <v>59</v>
      </c>
      <c r="D125" s="32">
        <v>0.02</v>
      </c>
      <c r="E125" s="30">
        <v>1</v>
      </c>
      <c r="F125" s="35">
        <f t="shared" si="5"/>
        <v>0.02</v>
      </c>
    </row>
    <row r="126" spans="2:6" hidden="1" outlineLevel="1" x14ac:dyDescent="0.2">
      <c r="B126" s="1269"/>
      <c r="C126" s="28" t="s">
        <v>60</v>
      </c>
      <c r="D126" s="32">
        <v>0.15</v>
      </c>
      <c r="E126" s="30">
        <v>1</v>
      </c>
      <c r="F126" s="35">
        <f t="shared" si="5"/>
        <v>0.15</v>
      </c>
    </row>
    <row r="127" spans="2:6" hidden="1" outlineLevel="1" x14ac:dyDescent="0.2">
      <c r="B127" s="1269"/>
      <c r="C127" s="28" t="s">
        <v>61</v>
      </c>
      <c r="D127" s="32">
        <v>0.02</v>
      </c>
      <c r="E127" s="30">
        <v>1</v>
      </c>
      <c r="F127" s="35">
        <f t="shared" si="5"/>
        <v>0.02</v>
      </c>
    </row>
    <row r="128" spans="2:6" hidden="1" outlineLevel="1" x14ac:dyDescent="0.2">
      <c r="B128" s="1269"/>
      <c r="C128" s="28" t="s">
        <v>62</v>
      </c>
      <c r="D128" s="32">
        <v>0.01</v>
      </c>
      <c r="E128" s="30">
        <v>1</v>
      </c>
      <c r="F128" s="35">
        <f t="shared" si="5"/>
        <v>0.01</v>
      </c>
    </row>
    <row r="129" spans="2:6" ht="24" hidden="1" outlineLevel="1" x14ac:dyDescent="0.2">
      <c r="B129" s="1269"/>
      <c r="C129" s="28" t="s">
        <v>26</v>
      </c>
      <c r="D129" s="32">
        <v>0.06</v>
      </c>
      <c r="E129" s="30">
        <v>1</v>
      </c>
      <c r="F129" s="35">
        <f t="shared" si="5"/>
        <v>0.06</v>
      </c>
    </row>
    <row r="130" spans="2:6" hidden="1" outlineLevel="1" x14ac:dyDescent="0.2">
      <c r="B130" s="1269"/>
      <c r="C130" s="28" t="s">
        <v>63</v>
      </c>
      <c r="D130" s="32">
        <v>0.02</v>
      </c>
      <c r="E130" s="30">
        <v>1</v>
      </c>
      <c r="F130" s="35">
        <f t="shared" si="5"/>
        <v>0.02</v>
      </c>
    </row>
    <row r="131" spans="2:6" hidden="1" outlineLevel="1" x14ac:dyDescent="0.2">
      <c r="B131" s="1269"/>
      <c r="C131" s="28" t="s">
        <v>28</v>
      </c>
      <c r="D131" s="32">
        <v>0.01</v>
      </c>
      <c r="E131" s="30">
        <v>1</v>
      </c>
      <c r="F131" s="35">
        <f t="shared" si="5"/>
        <v>0.01</v>
      </c>
    </row>
    <row r="132" spans="2:6" hidden="1" outlineLevel="1" x14ac:dyDescent="0.2">
      <c r="B132" s="1269"/>
      <c r="C132" s="28" t="s">
        <v>64</v>
      </c>
      <c r="D132" s="32">
        <v>0.09</v>
      </c>
      <c r="E132" s="30">
        <v>1</v>
      </c>
      <c r="F132" s="35">
        <f t="shared" si="5"/>
        <v>0.09</v>
      </c>
    </row>
    <row r="133" spans="2:6" hidden="1" outlineLevel="1" x14ac:dyDescent="0.2">
      <c r="B133" s="1269"/>
      <c r="C133" s="28" t="s">
        <v>30</v>
      </c>
      <c r="D133" s="32">
        <v>0.03</v>
      </c>
      <c r="E133" s="30">
        <v>1</v>
      </c>
      <c r="F133" s="35">
        <f t="shared" si="5"/>
        <v>0.03</v>
      </c>
    </row>
    <row r="134" spans="2:6" hidden="1" outlineLevel="1" x14ac:dyDescent="0.2">
      <c r="B134" s="1269"/>
      <c r="C134" s="28" t="s">
        <v>31</v>
      </c>
      <c r="D134" s="32">
        <v>0.05</v>
      </c>
      <c r="E134" s="30"/>
      <c r="F134" s="36">
        <f>SUM(F120:F133)*D134</f>
        <v>5.5150000000000012E-2</v>
      </c>
    </row>
    <row r="135" spans="2:6" hidden="1" outlineLevel="1" x14ac:dyDescent="0.2">
      <c r="B135" s="1269"/>
      <c r="C135" s="28" t="s">
        <v>39</v>
      </c>
      <c r="D135" s="29" t="s">
        <v>40</v>
      </c>
      <c r="E135" s="30"/>
      <c r="F135" s="36">
        <f>SUM(F120:F134)</f>
        <v>1.1581500000000002</v>
      </c>
    </row>
    <row r="136" spans="2:6" ht="51" collapsed="1" x14ac:dyDescent="0.2">
      <c r="B136" s="31">
        <v>7</v>
      </c>
      <c r="C136" s="24" t="s">
        <v>65</v>
      </c>
      <c r="D136" s="25" t="s">
        <v>66</v>
      </c>
      <c r="E136" s="26" t="s">
        <v>67</v>
      </c>
      <c r="F136" s="42">
        <f>(8000+116*500)*0.4*E137</f>
        <v>28787.22</v>
      </c>
    </row>
    <row r="137" spans="2:6" s="43" customFormat="1" ht="94.5" customHeight="1" x14ac:dyDescent="0.2">
      <c r="B137" s="31">
        <v>8</v>
      </c>
      <c r="C137" s="39" t="s">
        <v>136</v>
      </c>
      <c r="D137" s="39" t="s">
        <v>137</v>
      </c>
      <c r="E137" s="44">
        <f>F154</f>
        <v>1.090425</v>
      </c>
      <c r="F137" s="45"/>
    </row>
    <row r="138" spans="2:6" s="51" customFormat="1" ht="12" customHeight="1" x14ac:dyDescent="0.2">
      <c r="B138" s="54"/>
      <c r="C138" s="47" t="s">
        <v>21</v>
      </c>
      <c r="D138" s="48" t="s">
        <v>22</v>
      </c>
      <c r="E138" s="49" t="s">
        <v>23</v>
      </c>
      <c r="F138" s="49" t="s">
        <v>23</v>
      </c>
    </row>
    <row r="139" spans="2:6" s="40" customFormat="1" ht="15" hidden="1" outlineLevel="1" x14ac:dyDescent="0.2">
      <c r="B139" s="38"/>
      <c r="C139" s="28" t="s">
        <v>24</v>
      </c>
      <c r="D139" s="32">
        <v>0.02</v>
      </c>
      <c r="E139" s="30">
        <v>1</v>
      </c>
      <c r="F139" s="35">
        <f t="shared" ref="F139:F152" si="6">D139*E139</f>
        <v>0.02</v>
      </c>
    </row>
    <row r="140" spans="2:6" s="40" customFormat="1" ht="15" hidden="1" outlineLevel="1" x14ac:dyDescent="0.2">
      <c r="B140" s="38"/>
      <c r="C140" s="28" t="s">
        <v>25</v>
      </c>
      <c r="D140" s="32">
        <v>0.02</v>
      </c>
      <c r="E140" s="30">
        <v>1.3</v>
      </c>
      <c r="F140" s="35">
        <f t="shared" si="6"/>
        <v>2.6000000000000002E-2</v>
      </c>
    </row>
    <row r="141" spans="2:6" s="40" customFormat="1" ht="24" hidden="1" outlineLevel="1" x14ac:dyDescent="0.2">
      <c r="B141" s="38"/>
      <c r="C141" s="28" t="s">
        <v>26</v>
      </c>
      <c r="D141" s="32">
        <v>0.06</v>
      </c>
      <c r="E141" s="30">
        <v>1</v>
      </c>
      <c r="F141" s="35">
        <f t="shared" si="6"/>
        <v>0.06</v>
      </c>
    </row>
    <row r="142" spans="2:6" s="40" customFormat="1" ht="15" hidden="1" outlineLevel="1" x14ac:dyDescent="0.2">
      <c r="B142" s="38"/>
      <c r="C142" s="28" t="s">
        <v>27</v>
      </c>
      <c r="D142" s="32">
        <v>0.02</v>
      </c>
      <c r="E142" s="30">
        <v>1</v>
      </c>
      <c r="F142" s="35">
        <f t="shared" si="6"/>
        <v>0.02</v>
      </c>
    </row>
    <row r="143" spans="2:6" s="40" customFormat="1" ht="15" hidden="1" outlineLevel="1" x14ac:dyDescent="0.2">
      <c r="B143" s="38"/>
      <c r="C143" s="28" t="s">
        <v>28</v>
      </c>
      <c r="D143" s="32">
        <v>0.01</v>
      </c>
      <c r="E143" s="30">
        <v>1</v>
      </c>
      <c r="F143" s="35">
        <f t="shared" si="6"/>
        <v>0.01</v>
      </c>
    </row>
    <row r="144" spans="2:6" s="40" customFormat="1" ht="15" hidden="1" outlineLevel="1" x14ac:dyDescent="0.2">
      <c r="B144" s="38"/>
      <c r="C144" s="28" t="s">
        <v>29</v>
      </c>
      <c r="D144" s="32">
        <v>0.09</v>
      </c>
      <c r="E144" s="30">
        <v>1</v>
      </c>
      <c r="F144" s="35">
        <f t="shared" si="6"/>
        <v>0.09</v>
      </c>
    </row>
    <row r="145" spans="2:6" s="40" customFormat="1" ht="15" hidden="1" outlineLevel="1" x14ac:dyDescent="0.2">
      <c r="B145" s="38"/>
      <c r="C145" s="28" t="s">
        <v>30</v>
      </c>
      <c r="D145" s="32">
        <v>0.03</v>
      </c>
      <c r="E145" s="30">
        <v>1</v>
      </c>
      <c r="F145" s="35">
        <f t="shared" si="6"/>
        <v>0.03</v>
      </c>
    </row>
    <row r="146" spans="2:6" s="40" customFormat="1" ht="48" hidden="1" outlineLevel="1" x14ac:dyDescent="0.2">
      <c r="B146" s="38"/>
      <c r="C146" s="28" t="s">
        <v>32</v>
      </c>
      <c r="D146" s="33">
        <v>0.245</v>
      </c>
      <c r="E146" s="30">
        <v>1</v>
      </c>
      <c r="F146" s="35">
        <f t="shared" si="6"/>
        <v>0.245</v>
      </c>
    </row>
    <row r="147" spans="2:6" s="40" customFormat="1" ht="48" hidden="1" outlineLevel="1" x14ac:dyDescent="0.2">
      <c r="B147" s="38"/>
      <c r="C147" s="28" t="s">
        <v>33</v>
      </c>
      <c r="D147" s="33">
        <v>0.27500000000000002</v>
      </c>
      <c r="E147" s="30">
        <v>1.3</v>
      </c>
      <c r="F147" s="35">
        <f t="shared" si="6"/>
        <v>0.35750000000000004</v>
      </c>
    </row>
    <row r="148" spans="2:6" s="40" customFormat="1" ht="48" hidden="1" outlineLevel="1" x14ac:dyDescent="0.2">
      <c r="B148" s="38"/>
      <c r="C148" s="28" t="s">
        <v>34</v>
      </c>
      <c r="D148" s="33">
        <v>1.4999999999999999E-2</v>
      </c>
      <c r="E148" s="30">
        <v>1</v>
      </c>
      <c r="F148" s="35">
        <f t="shared" si="6"/>
        <v>1.4999999999999999E-2</v>
      </c>
    </row>
    <row r="149" spans="2:6" s="40" customFormat="1" ht="36" hidden="1" outlineLevel="1" x14ac:dyDescent="0.2">
      <c r="B149" s="38"/>
      <c r="C149" s="28" t="s">
        <v>35</v>
      </c>
      <c r="D149" s="33">
        <v>2.5000000000000001E-2</v>
      </c>
      <c r="E149" s="30">
        <v>1</v>
      </c>
      <c r="F149" s="35">
        <f t="shared" si="6"/>
        <v>2.5000000000000001E-2</v>
      </c>
    </row>
    <row r="150" spans="2:6" s="40" customFormat="1" ht="48" hidden="1" outlineLevel="1" x14ac:dyDescent="0.2">
      <c r="B150" s="38"/>
      <c r="C150" s="28" t="s">
        <v>36</v>
      </c>
      <c r="D150" s="33">
        <v>0.1</v>
      </c>
      <c r="E150" s="30">
        <v>1</v>
      </c>
      <c r="F150" s="35">
        <f t="shared" si="6"/>
        <v>0.1</v>
      </c>
    </row>
    <row r="151" spans="2:6" s="40" customFormat="1" ht="48" hidden="1" outlineLevel="1" x14ac:dyDescent="0.2">
      <c r="B151" s="38"/>
      <c r="C151" s="28" t="s">
        <v>37</v>
      </c>
      <c r="D151" s="33">
        <v>2.5000000000000001E-2</v>
      </c>
      <c r="E151" s="30">
        <v>1</v>
      </c>
      <c r="F151" s="35">
        <f t="shared" si="6"/>
        <v>2.5000000000000001E-2</v>
      </c>
    </row>
    <row r="152" spans="2:6" s="40" customFormat="1" ht="48" hidden="1" outlineLevel="1" x14ac:dyDescent="0.2">
      <c r="B152" s="38"/>
      <c r="C152" s="28" t="s">
        <v>38</v>
      </c>
      <c r="D152" s="33">
        <v>1.4999999999999999E-2</v>
      </c>
      <c r="E152" s="30">
        <v>1</v>
      </c>
      <c r="F152" s="35">
        <f t="shared" si="6"/>
        <v>1.4999999999999999E-2</v>
      </c>
    </row>
    <row r="153" spans="2:6" s="40" customFormat="1" ht="15" hidden="1" outlineLevel="1" x14ac:dyDescent="0.2">
      <c r="B153" s="38"/>
      <c r="C153" s="28" t="s">
        <v>31</v>
      </c>
      <c r="D153" s="32">
        <v>0.05</v>
      </c>
      <c r="E153" s="30"/>
      <c r="F153" s="37">
        <f>SUM(F139:F152)*D153</f>
        <v>5.1924999999999999E-2</v>
      </c>
    </row>
    <row r="154" spans="2:6" s="40" customFormat="1" ht="15" hidden="1" outlineLevel="1" x14ac:dyDescent="0.2">
      <c r="B154" s="38"/>
      <c r="C154" s="28" t="s">
        <v>39</v>
      </c>
      <c r="D154" s="34">
        <f>SUM(D139:D153)</f>
        <v>1</v>
      </c>
      <c r="E154" s="30"/>
      <c r="F154" s="34">
        <f>SUM(F139:F153)</f>
        <v>1.090425</v>
      </c>
    </row>
    <row r="155" spans="2:6" ht="15" collapsed="1" x14ac:dyDescent="0.2">
      <c r="B155" s="31"/>
      <c r="C155" s="1266" t="s">
        <v>68</v>
      </c>
      <c r="D155" s="1267"/>
      <c r="E155" s="1267"/>
      <c r="F155" s="56">
        <f>F136+F117+F98+F79+F60+F40+F21</f>
        <v>245188.18947000001</v>
      </c>
    </row>
    <row r="156" spans="2:6" s="43" customFormat="1" ht="27.75" customHeight="1" x14ac:dyDescent="0.2">
      <c r="B156" s="57"/>
      <c r="C156" s="58" t="s">
        <v>156</v>
      </c>
      <c r="D156" s="59" t="s">
        <v>157</v>
      </c>
      <c r="E156" s="59" t="s">
        <v>160</v>
      </c>
      <c r="F156" s="61">
        <f>F155*5.32</f>
        <v>1304401.1679804001</v>
      </c>
    </row>
    <row r="157" spans="2:6" ht="21" customHeight="1" x14ac:dyDescent="0.2">
      <c r="B157" s="1262" t="s">
        <v>69</v>
      </c>
      <c r="C157" s="1263"/>
      <c r="D157" s="1263"/>
      <c r="E157" s="1263"/>
      <c r="F157" s="1263"/>
    </row>
    <row r="158" spans="2:6" ht="21" customHeight="1" x14ac:dyDescent="0.2">
      <c r="B158" s="1264" t="s">
        <v>70</v>
      </c>
      <c r="C158" s="1265"/>
      <c r="D158" s="1265"/>
      <c r="E158" s="1265"/>
      <c r="F158" s="1265"/>
    </row>
    <row r="159" spans="2:6" ht="25.5" x14ac:dyDescent="0.2">
      <c r="B159" s="31">
        <v>10</v>
      </c>
      <c r="C159" s="24" t="s">
        <v>71</v>
      </c>
      <c r="D159" s="25" t="s">
        <v>72</v>
      </c>
      <c r="E159" s="26" t="s">
        <v>73</v>
      </c>
      <c r="F159" s="42">
        <f>(2400*6)*0.4*E160</f>
        <v>5760</v>
      </c>
    </row>
    <row r="160" spans="2:6" s="43" customFormat="1" ht="18" customHeight="1" x14ac:dyDescent="0.2">
      <c r="B160" s="38"/>
      <c r="C160" s="39"/>
      <c r="D160" s="39"/>
      <c r="E160" s="44">
        <v>1</v>
      </c>
      <c r="F160" s="45"/>
    </row>
    <row r="161" spans="2:6" s="40" customFormat="1" ht="15" x14ac:dyDescent="0.2">
      <c r="B161" s="38"/>
      <c r="C161" s="28" t="s">
        <v>21</v>
      </c>
      <c r="D161" s="29" t="s">
        <v>22</v>
      </c>
      <c r="E161" s="30" t="s">
        <v>23</v>
      </c>
      <c r="F161" s="30" t="s">
        <v>23</v>
      </c>
    </row>
    <row r="162" spans="2:6" s="40" customFormat="1" ht="15" hidden="1" outlineLevel="1" x14ac:dyDescent="0.2">
      <c r="B162" s="38"/>
      <c r="C162" s="28" t="s">
        <v>24</v>
      </c>
      <c r="D162" s="32">
        <v>0.02</v>
      </c>
      <c r="E162" s="30">
        <v>1</v>
      </c>
      <c r="F162" s="35">
        <f t="shared" ref="F162:F175" si="7">D162*E162</f>
        <v>0.02</v>
      </c>
    </row>
    <row r="163" spans="2:6" s="40" customFormat="1" ht="15" hidden="1" outlineLevel="1" x14ac:dyDescent="0.2">
      <c r="B163" s="38"/>
      <c r="C163" s="28" t="s">
        <v>25</v>
      </c>
      <c r="D163" s="32">
        <v>0.02</v>
      </c>
      <c r="E163" s="30">
        <v>1.3</v>
      </c>
      <c r="F163" s="35">
        <f t="shared" si="7"/>
        <v>2.6000000000000002E-2</v>
      </c>
    </row>
    <row r="164" spans="2:6" s="40" customFormat="1" ht="15" hidden="1" outlineLevel="1" x14ac:dyDescent="0.2">
      <c r="B164" s="38"/>
      <c r="C164" s="28" t="s">
        <v>56</v>
      </c>
      <c r="D164" s="32">
        <v>0.22</v>
      </c>
      <c r="E164" s="30">
        <v>1.3</v>
      </c>
      <c r="F164" s="35">
        <f t="shared" si="7"/>
        <v>0.28600000000000003</v>
      </c>
    </row>
    <row r="165" spans="2:6" s="40" customFormat="1" ht="15" hidden="1" outlineLevel="1" x14ac:dyDescent="0.2">
      <c r="B165" s="38"/>
      <c r="C165" s="28" t="s">
        <v>57</v>
      </c>
      <c r="D165" s="32">
        <v>0.27</v>
      </c>
      <c r="E165" s="30">
        <v>1.3</v>
      </c>
      <c r="F165" s="35">
        <f t="shared" si="7"/>
        <v>0.35100000000000003</v>
      </c>
    </row>
    <row r="166" spans="2:6" s="40" customFormat="1" ht="15" hidden="1" outlineLevel="1" x14ac:dyDescent="0.2">
      <c r="B166" s="38"/>
      <c r="C166" s="28" t="s">
        <v>58</v>
      </c>
      <c r="D166" s="32">
        <v>0.01</v>
      </c>
      <c r="E166" s="30">
        <v>1</v>
      </c>
      <c r="F166" s="35">
        <f t="shared" si="7"/>
        <v>0.01</v>
      </c>
    </row>
    <row r="167" spans="2:6" s="40" customFormat="1" ht="15" hidden="1" outlineLevel="1" x14ac:dyDescent="0.2">
      <c r="B167" s="38"/>
      <c r="C167" s="28" t="s">
        <v>59</v>
      </c>
      <c r="D167" s="32">
        <v>0.02</v>
      </c>
      <c r="E167" s="30">
        <v>1</v>
      </c>
      <c r="F167" s="35">
        <f t="shared" si="7"/>
        <v>0.02</v>
      </c>
    </row>
    <row r="168" spans="2:6" s="40" customFormat="1" ht="15" hidden="1" outlineLevel="1" x14ac:dyDescent="0.2">
      <c r="B168" s="38"/>
      <c r="C168" s="28" t="s">
        <v>60</v>
      </c>
      <c r="D168" s="32">
        <v>0.15</v>
      </c>
      <c r="E168" s="30">
        <v>1</v>
      </c>
      <c r="F168" s="35">
        <f t="shared" si="7"/>
        <v>0.15</v>
      </c>
    </row>
    <row r="169" spans="2:6" s="40" customFormat="1" ht="15" hidden="1" outlineLevel="1" x14ac:dyDescent="0.2">
      <c r="B169" s="38"/>
      <c r="C169" s="28" t="s">
        <v>61</v>
      </c>
      <c r="D169" s="32">
        <v>0.02</v>
      </c>
      <c r="E169" s="30">
        <v>1</v>
      </c>
      <c r="F169" s="35">
        <f t="shared" si="7"/>
        <v>0.02</v>
      </c>
    </row>
    <row r="170" spans="2:6" s="40" customFormat="1" ht="15" hidden="1" outlineLevel="1" x14ac:dyDescent="0.2">
      <c r="B170" s="38"/>
      <c r="C170" s="28" t="s">
        <v>62</v>
      </c>
      <c r="D170" s="32">
        <v>0.01</v>
      </c>
      <c r="E170" s="30">
        <v>1</v>
      </c>
      <c r="F170" s="35">
        <f t="shared" si="7"/>
        <v>0.01</v>
      </c>
    </row>
    <row r="171" spans="2:6" s="40" customFormat="1" ht="24" hidden="1" outlineLevel="1" x14ac:dyDescent="0.2">
      <c r="B171" s="38"/>
      <c r="C171" s="28" t="s">
        <v>26</v>
      </c>
      <c r="D171" s="32">
        <v>0.06</v>
      </c>
      <c r="E171" s="30">
        <v>1</v>
      </c>
      <c r="F171" s="35">
        <f t="shared" si="7"/>
        <v>0.06</v>
      </c>
    </row>
    <row r="172" spans="2:6" s="40" customFormat="1" ht="15" hidden="1" outlineLevel="1" x14ac:dyDescent="0.2">
      <c r="B172" s="38"/>
      <c r="C172" s="28" t="s">
        <v>63</v>
      </c>
      <c r="D172" s="32">
        <v>0.02</v>
      </c>
      <c r="E172" s="30">
        <v>1</v>
      </c>
      <c r="F172" s="35">
        <f t="shared" si="7"/>
        <v>0.02</v>
      </c>
    </row>
    <row r="173" spans="2:6" s="40" customFormat="1" ht="15" hidden="1" outlineLevel="1" x14ac:dyDescent="0.2">
      <c r="B173" s="38"/>
      <c r="C173" s="28" t="s">
        <v>28</v>
      </c>
      <c r="D173" s="32">
        <v>0.01</v>
      </c>
      <c r="E173" s="30">
        <v>1</v>
      </c>
      <c r="F173" s="35">
        <f t="shared" si="7"/>
        <v>0.01</v>
      </c>
    </row>
    <row r="174" spans="2:6" s="40" customFormat="1" ht="15" hidden="1" outlineLevel="1" x14ac:dyDescent="0.2">
      <c r="B174" s="38"/>
      <c r="C174" s="28" t="s">
        <v>64</v>
      </c>
      <c r="D174" s="32">
        <v>0.09</v>
      </c>
      <c r="E174" s="30">
        <v>1</v>
      </c>
      <c r="F174" s="35">
        <f t="shared" si="7"/>
        <v>0.09</v>
      </c>
    </row>
    <row r="175" spans="2:6" s="40" customFormat="1" ht="15" hidden="1" outlineLevel="1" x14ac:dyDescent="0.2">
      <c r="B175" s="38"/>
      <c r="C175" s="28" t="s">
        <v>30</v>
      </c>
      <c r="D175" s="32">
        <v>0.03</v>
      </c>
      <c r="E175" s="30">
        <v>1</v>
      </c>
      <c r="F175" s="35">
        <f t="shared" si="7"/>
        <v>0.03</v>
      </c>
    </row>
    <row r="176" spans="2:6" s="40" customFormat="1" ht="15" hidden="1" outlineLevel="1" x14ac:dyDescent="0.2">
      <c r="B176" s="38"/>
      <c r="C176" s="28" t="s">
        <v>31</v>
      </c>
      <c r="D176" s="32">
        <v>0.05</v>
      </c>
      <c r="E176" s="30"/>
      <c r="F176" s="36">
        <f>SUM(F162:F175)*D176</f>
        <v>5.5150000000000012E-2</v>
      </c>
    </row>
    <row r="177" spans="2:6" s="40" customFormat="1" ht="15" hidden="1" outlineLevel="1" x14ac:dyDescent="0.2">
      <c r="B177" s="38"/>
      <c r="C177" s="28" t="s">
        <v>39</v>
      </c>
      <c r="D177" s="29" t="s">
        <v>40</v>
      </c>
      <c r="E177" s="30"/>
      <c r="F177" s="36">
        <f>SUM(F162:F176)</f>
        <v>1.1581500000000002</v>
      </c>
    </row>
    <row r="178" spans="2:6" ht="25.5" collapsed="1" x14ac:dyDescent="0.2">
      <c r="B178" s="31">
        <v>11</v>
      </c>
      <c r="C178" s="24" t="s">
        <v>74</v>
      </c>
      <c r="D178" s="25" t="s">
        <v>75</v>
      </c>
      <c r="E178" s="26" t="s">
        <v>76</v>
      </c>
      <c r="F178" s="42">
        <f>(39550*(1+4*0.2))*0.4*E179</f>
        <v>32979.479400000004</v>
      </c>
    </row>
    <row r="179" spans="2:6" s="43" customFormat="1" ht="76.5" customHeight="1" x14ac:dyDescent="0.2">
      <c r="B179" s="38"/>
      <c r="C179" s="39" t="s">
        <v>136</v>
      </c>
      <c r="D179" s="39" t="s">
        <v>137</v>
      </c>
      <c r="E179" s="44">
        <f>F196</f>
        <v>1.1581500000000002</v>
      </c>
      <c r="F179" s="45"/>
    </row>
    <row r="180" spans="2:6" s="40" customFormat="1" ht="15" x14ac:dyDescent="0.2">
      <c r="B180" s="38"/>
      <c r="C180" s="28" t="s">
        <v>21</v>
      </c>
      <c r="D180" s="29" t="s">
        <v>22</v>
      </c>
      <c r="E180" s="30" t="s">
        <v>23</v>
      </c>
      <c r="F180" s="30" t="s">
        <v>23</v>
      </c>
    </row>
    <row r="181" spans="2:6" s="40" customFormat="1" ht="15" hidden="1" outlineLevel="1" x14ac:dyDescent="0.2">
      <c r="B181" s="38"/>
      <c r="C181" s="28" t="s">
        <v>24</v>
      </c>
      <c r="D181" s="32">
        <v>0.02</v>
      </c>
      <c r="E181" s="30">
        <v>1</v>
      </c>
      <c r="F181" s="35">
        <f t="shared" ref="F181:F194" si="8">D181*E181</f>
        <v>0.02</v>
      </c>
    </row>
    <row r="182" spans="2:6" s="40" customFormat="1" ht="15" hidden="1" outlineLevel="1" x14ac:dyDescent="0.2">
      <c r="B182" s="38"/>
      <c r="C182" s="28" t="s">
        <v>25</v>
      </c>
      <c r="D182" s="32">
        <v>0.02</v>
      </c>
      <c r="E182" s="30">
        <v>1.3</v>
      </c>
      <c r="F182" s="35">
        <f t="shared" si="8"/>
        <v>2.6000000000000002E-2</v>
      </c>
    </row>
    <row r="183" spans="2:6" s="40" customFormat="1" ht="15" hidden="1" outlineLevel="1" x14ac:dyDescent="0.2">
      <c r="B183" s="38"/>
      <c r="C183" s="28" t="s">
        <v>56</v>
      </c>
      <c r="D183" s="32">
        <v>0.22</v>
      </c>
      <c r="E183" s="30">
        <v>1.3</v>
      </c>
      <c r="F183" s="35">
        <f t="shared" si="8"/>
        <v>0.28600000000000003</v>
      </c>
    </row>
    <row r="184" spans="2:6" s="40" customFormat="1" ht="15" hidden="1" outlineLevel="1" x14ac:dyDescent="0.2">
      <c r="B184" s="38"/>
      <c r="C184" s="28" t="s">
        <v>57</v>
      </c>
      <c r="D184" s="32">
        <v>0.27</v>
      </c>
      <c r="E184" s="30">
        <v>1.3</v>
      </c>
      <c r="F184" s="35">
        <f t="shared" si="8"/>
        <v>0.35100000000000003</v>
      </c>
    </row>
    <row r="185" spans="2:6" s="40" customFormat="1" ht="15" hidden="1" outlineLevel="1" x14ac:dyDescent="0.2">
      <c r="B185" s="38"/>
      <c r="C185" s="28" t="s">
        <v>58</v>
      </c>
      <c r="D185" s="32">
        <v>0.01</v>
      </c>
      <c r="E185" s="30">
        <v>1</v>
      </c>
      <c r="F185" s="35">
        <f t="shared" si="8"/>
        <v>0.01</v>
      </c>
    </row>
    <row r="186" spans="2:6" s="40" customFormat="1" ht="15" hidden="1" outlineLevel="1" x14ac:dyDescent="0.2">
      <c r="B186" s="38"/>
      <c r="C186" s="28" t="s">
        <v>59</v>
      </c>
      <c r="D186" s="32">
        <v>0.02</v>
      </c>
      <c r="E186" s="30">
        <v>1</v>
      </c>
      <c r="F186" s="35">
        <f t="shared" si="8"/>
        <v>0.02</v>
      </c>
    </row>
    <row r="187" spans="2:6" s="40" customFormat="1" ht="15" hidden="1" outlineLevel="1" x14ac:dyDescent="0.2">
      <c r="B187" s="38"/>
      <c r="C187" s="28" t="s">
        <v>60</v>
      </c>
      <c r="D187" s="32">
        <v>0.15</v>
      </c>
      <c r="E187" s="30">
        <v>1</v>
      </c>
      <c r="F187" s="35">
        <f t="shared" si="8"/>
        <v>0.15</v>
      </c>
    </row>
    <row r="188" spans="2:6" s="40" customFormat="1" ht="15" hidden="1" outlineLevel="1" x14ac:dyDescent="0.2">
      <c r="B188" s="38"/>
      <c r="C188" s="28" t="s">
        <v>61</v>
      </c>
      <c r="D188" s="32">
        <v>0.02</v>
      </c>
      <c r="E188" s="30">
        <v>1</v>
      </c>
      <c r="F188" s="35">
        <f t="shared" si="8"/>
        <v>0.02</v>
      </c>
    </row>
    <row r="189" spans="2:6" s="40" customFormat="1" ht="15" hidden="1" outlineLevel="1" x14ac:dyDescent="0.2">
      <c r="B189" s="38"/>
      <c r="C189" s="28" t="s">
        <v>62</v>
      </c>
      <c r="D189" s="32">
        <v>0.01</v>
      </c>
      <c r="E189" s="30">
        <v>1</v>
      </c>
      <c r="F189" s="35">
        <f t="shared" si="8"/>
        <v>0.01</v>
      </c>
    </row>
    <row r="190" spans="2:6" s="40" customFormat="1" ht="24" hidden="1" outlineLevel="1" x14ac:dyDescent="0.2">
      <c r="B190" s="38"/>
      <c r="C190" s="28" t="s">
        <v>26</v>
      </c>
      <c r="D190" s="32">
        <v>0.06</v>
      </c>
      <c r="E190" s="30">
        <v>1</v>
      </c>
      <c r="F190" s="35">
        <f t="shared" si="8"/>
        <v>0.06</v>
      </c>
    </row>
    <row r="191" spans="2:6" s="40" customFormat="1" ht="15" hidden="1" outlineLevel="1" x14ac:dyDescent="0.2">
      <c r="B191" s="38"/>
      <c r="C191" s="28" t="s">
        <v>63</v>
      </c>
      <c r="D191" s="32">
        <v>0.02</v>
      </c>
      <c r="E191" s="30">
        <v>1</v>
      </c>
      <c r="F191" s="35">
        <f t="shared" si="8"/>
        <v>0.02</v>
      </c>
    </row>
    <row r="192" spans="2:6" s="40" customFormat="1" ht="15" hidden="1" outlineLevel="1" x14ac:dyDescent="0.2">
      <c r="B192" s="38"/>
      <c r="C192" s="28" t="s">
        <v>28</v>
      </c>
      <c r="D192" s="32">
        <v>0.01</v>
      </c>
      <c r="E192" s="30">
        <v>1</v>
      </c>
      <c r="F192" s="35">
        <f t="shared" si="8"/>
        <v>0.01</v>
      </c>
    </row>
    <row r="193" spans="2:6" s="40" customFormat="1" ht="15" hidden="1" outlineLevel="1" x14ac:dyDescent="0.2">
      <c r="B193" s="38"/>
      <c r="C193" s="28" t="s">
        <v>64</v>
      </c>
      <c r="D193" s="32">
        <v>0.09</v>
      </c>
      <c r="E193" s="30">
        <v>1</v>
      </c>
      <c r="F193" s="35">
        <f t="shared" si="8"/>
        <v>0.09</v>
      </c>
    </row>
    <row r="194" spans="2:6" s="40" customFormat="1" ht="15" hidden="1" outlineLevel="1" x14ac:dyDescent="0.2">
      <c r="B194" s="38"/>
      <c r="C194" s="28" t="s">
        <v>30</v>
      </c>
      <c r="D194" s="32">
        <v>0.03</v>
      </c>
      <c r="E194" s="30">
        <v>1</v>
      </c>
      <c r="F194" s="35">
        <f t="shared" si="8"/>
        <v>0.03</v>
      </c>
    </row>
    <row r="195" spans="2:6" s="40" customFormat="1" ht="15" hidden="1" outlineLevel="1" x14ac:dyDescent="0.2">
      <c r="B195" s="38"/>
      <c r="C195" s="28" t="s">
        <v>31</v>
      </c>
      <c r="D195" s="32">
        <v>0.05</v>
      </c>
      <c r="E195" s="30"/>
      <c r="F195" s="36">
        <f>SUM(F181:F194)*D195</f>
        <v>5.5150000000000012E-2</v>
      </c>
    </row>
    <row r="196" spans="2:6" s="40" customFormat="1" ht="15" hidden="1" outlineLevel="1" x14ac:dyDescent="0.2">
      <c r="B196" s="38"/>
      <c r="C196" s="28" t="s">
        <v>39</v>
      </c>
      <c r="D196" s="29" t="s">
        <v>40</v>
      </c>
      <c r="E196" s="30"/>
      <c r="F196" s="36">
        <f>SUM(F181:F195)</f>
        <v>1.1581500000000002</v>
      </c>
    </row>
    <row r="197" spans="2:6" ht="21" customHeight="1" collapsed="1" x14ac:dyDescent="0.2">
      <c r="B197" s="1264" t="s">
        <v>77</v>
      </c>
      <c r="C197" s="1265"/>
      <c r="D197" s="1265"/>
      <c r="E197" s="1265"/>
      <c r="F197" s="1265"/>
    </row>
    <row r="198" spans="2:6" ht="38.25" x14ac:dyDescent="0.2">
      <c r="B198" s="31">
        <v>12</v>
      </c>
      <c r="C198" s="24" t="s">
        <v>78</v>
      </c>
      <c r="D198" s="25" t="s">
        <v>79</v>
      </c>
      <c r="E198" s="26" t="s">
        <v>80</v>
      </c>
      <c r="F198" s="42">
        <f>(36610+4570*34)*0.4*E199</f>
        <v>88941.287400000016</v>
      </c>
    </row>
    <row r="199" spans="2:6" s="43" customFormat="1" ht="76.5" customHeight="1" x14ac:dyDescent="0.2">
      <c r="B199" s="38"/>
      <c r="C199" s="39" t="s">
        <v>136</v>
      </c>
      <c r="D199" s="39" t="s">
        <v>137</v>
      </c>
      <c r="E199" s="44">
        <f>F216</f>
        <v>1.1581500000000002</v>
      </c>
      <c r="F199" s="45"/>
    </row>
    <row r="200" spans="2:6" s="40" customFormat="1" ht="15" x14ac:dyDescent="0.2">
      <c r="B200" s="38"/>
      <c r="C200" s="28" t="s">
        <v>21</v>
      </c>
      <c r="D200" s="29" t="s">
        <v>22</v>
      </c>
      <c r="E200" s="30" t="s">
        <v>23</v>
      </c>
      <c r="F200" s="30" t="s">
        <v>23</v>
      </c>
    </row>
    <row r="201" spans="2:6" s="40" customFormat="1" ht="15" hidden="1" outlineLevel="1" x14ac:dyDescent="0.2">
      <c r="B201" s="38"/>
      <c r="C201" s="28" t="s">
        <v>24</v>
      </c>
      <c r="D201" s="32">
        <v>0.02</v>
      </c>
      <c r="E201" s="30">
        <v>1</v>
      </c>
      <c r="F201" s="35">
        <f t="shared" ref="F201:F214" si="9">D201*E201</f>
        <v>0.02</v>
      </c>
    </row>
    <row r="202" spans="2:6" s="40" customFormat="1" ht="15" hidden="1" outlineLevel="1" x14ac:dyDescent="0.2">
      <c r="B202" s="38"/>
      <c r="C202" s="28" t="s">
        <v>25</v>
      </c>
      <c r="D202" s="32">
        <v>0.02</v>
      </c>
      <c r="E202" s="30">
        <v>1.3</v>
      </c>
      <c r="F202" s="35">
        <f t="shared" si="9"/>
        <v>2.6000000000000002E-2</v>
      </c>
    </row>
    <row r="203" spans="2:6" s="40" customFormat="1" ht="15" hidden="1" outlineLevel="1" x14ac:dyDescent="0.2">
      <c r="B203" s="38"/>
      <c r="C203" s="28" t="s">
        <v>56</v>
      </c>
      <c r="D203" s="32">
        <v>0.22</v>
      </c>
      <c r="E203" s="30">
        <v>1.3</v>
      </c>
      <c r="F203" s="35">
        <f t="shared" si="9"/>
        <v>0.28600000000000003</v>
      </c>
    </row>
    <row r="204" spans="2:6" s="40" customFormat="1" ht="15" hidden="1" outlineLevel="1" x14ac:dyDescent="0.2">
      <c r="B204" s="38"/>
      <c r="C204" s="28" t="s">
        <v>57</v>
      </c>
      <c r="D204" s="32">
        <v>0.27</v>
      </c>
      <c r="E204" s="30">
        <v>1.3</v>
      </c>
      <c r="F204" s="35">
        <f t="shared" si="9"/>
        <v>0.35100000000000003</v>
      </c>
    </row>
    <row r="205" spans="2:6" s="40" customFormat="1" ht="15" hidden="1" outlineLevel="1" x14ac:dyDescent="0.2">
      <c r="B205" s="38"/>
      <c r="C205" s="28" t="s">
        <v>58</v>
      </c>
      <c r="D205" s="32">
        <v>0.01</v>
      </c>
      <c r="E205" s="30">
        <v>1</v>
      </c>
      <c r="F205" s="35">
        <f t="shared" si="9"/>
        <v>0.01</v>
      </c>
    </row>
    <row r="206" spans="2:6" s="40" customFormat="1" ht="15" hidden="1" outlineLevel="1" x14ac:dyDescent="0.2">
      <c r="B206" s="38"/>
      <c r="C206" s="28" t="s">
        <v>59</v>
      </c>
      <c r="D206" s="32">
        <v>0.02</v>
      </c>
      <c r="E206" s="30">
        <v>1</v>
      </c>
      <c r="F206" s="35">
        <f t="shared" si="9"/>
        <v>0.02</v>
      </c>
    </row>
    <row r="207" spans="2:6" s="40" customFormat="1" ht="15" hidden="1" outlineLevel="1" x14ac:dyDescent="0.2">
      <c r="B207" s="38"/>
      <c r="C207" s="28" t="s">
        <v>60</v>
      </c>
      <c r="D207" s="32">
        <v>0.15</v>
      </c>
      <c r="E207" s="30">
        <v>1</v>
      </c>
      <c r="F207" s="35">
        <f t="shared" si="9"/>
        <v>0.15</v>
      </c>
    </row>
    <row r="208" spans="2:6" s="40" customFormat="1" ht="15" hidden="1" outlineLevel="1" x14ac:dyDescent="0.2">
      <c r="B208" s="38"/>
      <c r="C208" s="28" t="s">
        <v>61</v>
      </c>
      <c r="D208" s="32">
        <v>0.02</v>
      </c>
      <c r="E208" s="30">
        <v>1</v>
      </c>
      <c r="F208" s="35">
        <f t="shared" si="9"/>
        <v>0.02</v>
      </c>
    </row>
    <row r="209" spans="2:6" s="40" customFormat="1" ht="15" hidden="1" outlineLevel="1" x14ac:dyDescent="0.2">
      <c r="B209" s="38"/>
      <c r="C209" s="28" t="s">
        <v>62</v>
      </c>
      <c r="D209" s="32">
        <v>0.01</v>
      </c>
      <c r="E209" s="30">
        <v>1</v>
      </c>
      <c r="F209" s="35">
        <f t="shared" si="9"/>
        <v>0.01</v>
      </c>
    </row>
    <row r="210" spans="2:6" s="40" customFormat="1" ht="24" hidden="1" outlineLevel="1" x14ac:dyDescent="0.2">
      <c r="B210" s="38"/>
      <c r="C210" s="28" t="s">
        <v>26</v>
      </c>
      <c r="D210" s="32">
        <v>0.06</v>
      </c>
      <c r="E210" s="30">
        <v>1</v>
      </c>
      <c r="F210" s="35">
        <f t="shared" si="9"/>
        <v>0.06</v>
      </c>
    </row>
    <row r="211" spans="2:6" s="40" customFormat="1" ht="15" hidden="1" outlineLevel="1" x14ac:dyDescent="0.2">
      <c r="B211" s="38"/>
      <c r="C211" s="28" t="s">
        <v>63</v>
      </c>
      <c r="D211" s="32">
        <v>0.02</v>
      </c>
      <c r="E211" s="30">
        <v>1</v>
      </c>
      <c r="F211" s="35">
        <f t="shared" si="9"/>
        <v>0.02</v>
      </c>
    </row>
    <row r="212" spans="2:6" s="40" customFormat="1" ht="15" hidden="1" outlineLevel="1" x14ac:dyDescent="0.2">
      <c r="B212" s="38"/>
      <c r="C212" s="28" t="s">
        <v>28</v>
      </c>
      <c r="D212" s="32">
        <v>0.01</v>
      </c>
      <c r="E212" s="30">
        <v>1</v>
      </c>
      <c r="F212" s="35">
        <f t="shared" si="9"/>
        <v>0.01</v>
      </c>
    </row>
    <row r="213" spans="2:6" s="40" customFormat="1" ht="15" hidden="1" outlineLevel="1" x14ac:dyDescent="0.2">
      <c r="B213" s="38"/>
      <c r="C213" s="28" t="s">
        <v>64</v>
      </c>
      <c r="D213" s="32">
        <v>0.09</v>
      </c>
      <c r="E213" s="30">
        <v>1</v>
      </c>
      <c r="F213" s="35">
        <f t="shared" si="9"/>
        <v>0.09</v>
      </c>
    </row>
    <row r="214" spans="2:6" s="40" customFormat="1" ht="15" hidden="1" outlineLevel="1" x14ac:dyDescent="0.2">
      <c r="B214" s="38"/>
      <c r="C214" s="28" t="s">
        <v>30</v>
      </c>
      <c r="D214" s="32">
        <v>0.03</v>
      </c>
      <c r="E214" s="30">
        <v>1</v>
      </c>
      <c r="F214" s="35">
        <f t="shared" si="9"/>
        <v>0.03</v>
      </c>
    </row>
    <row r="215" spans="2:6" s="40" customFormat="1" ht="15" hidden="1" outlineLevel="1" x14ac:dyDescent="0.2">
      <c r="B215" s="38"/>
      <c r="C215" s="28" t="s">
        <v>31</v>
      </c>
      <c r="D215" s="32">
        <v>0.05</v>
      </c>
      <c r="E215" s="30"/>
      <c r="F215" s="36">
        <f>SUM(F201:F214)*D215</f>
        <v>5.5150000000000012E-2</v>
      </c>
    </row>
    <row r="216" spans="2:6" s="40" customFormat="1" ht="15" hidden="1" outlineLevel="1" x14ac:dyDescent="0.2">
      <c r="B216" s="38"/>
      <c r="C216" s="28" t="s">
        <v>39</v>
      </c>
      <c r="D216" s="29" t="s">
        <v>40</v>
      </c>
      <c r="E216" s="30"/>
      <c r="F216" s="36">
        <f>SUM(F201:F215)</f>
        <v>1.1581500000000002</v>
      </c>
    </row>
    <row r="217" spans="2:6" ht="21" customHeight="1" collapsed="1" x14ac:dyDescent="0.2">
      <c r="B217" s="1264" t="s">
        <v>81</v>
      </c>
      <c r="C217" s="1265"/>
      <c r="D217" s="1265"/>
      <c r="E217" s="1265"/>
      <c r="F217" s="1265"/>
    </row>
    <row r="218" spans="2:6" ht="38.25" x14ac:dyDescent="0.2">
      <c r="B218" s="31">
        <v>13</v>
      </c>
      <c r="C218" s="24" t="s">
        <v>82</v>
      </c>
      <c r="D218" s="25" t="s">
        <v>79</v>
      </c>
      <c r="E218" s="26" t="s">
        <v>83</v>
      </c>
      <c r="F218" s="42">
        <f>(36610+4570*8)*0.4*E219</f>
        <v>33896.734200000006</v>
      </c>
    </row>
    <row r="219" spans="2:6" s="43" customFormat="1" ht="76.5" customHeight="1" x14ac:dyDescent="0.2">
      <c r="B219" s="38"/>
      <c r="C219" s="39" t="s">
        <v>136</v>
      </c>
      <c r="D219" s="39" t="s">
        <v>138</v>
      </c>
      <c r="E219" s="44">
        <f>F236</f>
        <v>1.1581500000000002</v>
      </c>
      <c r="F219" s="45"/>
    </row>
    <row r="220" spans="2:6" s="40" customFormat="1" ht="15" x14ac:dyDescent="0.2">
      <c r="B220" s="38"/>
      <c r="C220" s="47" t="s">
        <v>21</v>
      </c>
      <c r="D220" s="29" t="s">
        <v>22</v>
      </c>
      <c r="E220" s="30" t="s">
        <v>23</v>
      </c>
      <c r="F220" s="30" t="s">
        <v>23</v>
      </c>
    </row>
    <row r="221" spans="2:6" s="40" customFormat="1" ht="15" hidden="1" outlineLevel="1" x14ac:dyDescent="0.2">
      <c r="B221" s="38"/>
      <c r="C221" s="28" t="s">
        <v>24</v>
      </c>
      <c r="D221" s="32">
        <v>0.02</v>
      </c>
      <c r="E221" s="30">
        <v>1</v>
      </c>
      <c r="F221" s="35">
        <f t="shared" ref="F221:F234" si="10">D221*E221</f>
        <v>0.02</v>
      </c>
    </row>
    <row r="222" spans="2:6" s="40" customFormat="1" ht="15" hidden="1" outlineLevel="1" x14ac:dyDescent="0.2">
      <c r="B222" s="38"/>
      <c r="C222" s="28" t="s">
        <v>25</v>
      </c>
      <c r="D222" s="32">
        <v>0.02</v>
      </c>
      <c r="E222" s="30">
        <v>1.3</v>
      </c>
      <c r="F222" s="35">
        <f t="shared" si="10"/>
        <v>2.6000000000000002E-2</v>
      </c>
    </row>
    <row r="223" spans="2:6" s="40" customFormat="1" ht="15" hidden="1" outlineLevel="1" x14ac:dyDescent="0.2">
      <c r="B223" s="38"/>
      <c r="C223" s="28" t="s">
        <v>56</v>
      </c>
      <c r="D223" s="32">
        <v>0.22</v>
      </c>
      <c r="E223" s="30">
        <v>1.3</v>
      </c>
      <c r="F223" s="35">
        <f t="shared" si="10"/>
        <v>0.28600000000000003</v>
      </c>
    </row>
    <row r="224" spans="2:6" s="40" customFormat="1" ht="15" hidden="1" outlineLevel="1" x14ac:dyDescent="0.2">
      <c r="B224" s="38"/>
      <c r="C224" s="28" t="s">
        <v>57</v>
      </c>
      <c r="D224" s="32">
        <v>0.27</v>
      </c>
      <c r="E224" s="30">
        <v>1.3</v>
      </c>
      <c r="F224" s="35">
        <f t="shared" si="10"/>
        <v>0.35100000000000003</v>
      </c>
    </row>
    <row r="225" spans="2:6" s="40" customFormat="1" ht="15" hidden="1" outlineLevel="1" x14ac:dyDescent="0.2">
      <c r="B225" s="38"/>
      <c r="C225" s="28" t="s">
        <v>58</v>
      </c>
      <c r="D225" s="32">
        <v>0.01</v>
      </c>
      <c r="E225" s="30">
        <v>1</v>
      </c>
      <c r="F225" s="35">
        <f t="shared" si="10"/>
        <v>0.01</v>
      </c>
    </row>
    <row r="226" spans="2:6" s="40" customFormat="1" ht="15" hidden="1" outlineLevel="1" x14ac:dyDescent="0.2">
      <c r="B226" s="38"/>
      <c r="C226" s="28" t="s">
        <v>59</v>
      </c>
      <c r="D226" s="32">
        <v>0.02</v>
      </c>
      <c r="E226" s="30">
        <v>1</v>
      </c>
      <c r="F226" s="35">
        <f t="shared" si="10"/>
        <v>0.02</v>
      </c>
    </row>
    <row r="227" spans="2:6" s="40" customFormat="1" ht="15" hidden="1" outlineLevel="1" x14ac:dyDescent="0.2">
      <c r="B227" s="38"/>
      <c r="C227" s="28" t="s">
        <v>60</v>
      </c>
      <c r="D227" s="32">
        <v>0.15</v>
      </c>
      <c r="E227" s="30">
        <v>1</v>
      </c>
      <c r="F227" s="35">
        <f t="shared" si="10"/>
        <v>0.15</v>
      </c>
    </row>
    <row r="228" spans="2:6" s="40" customFormat="1" ht="15" hidden="1" outlineLevel="1" x14ac:dyDescent="0.2">
      <c r="B228" s="38"/>
      <c r="C228" s="28" t="s">
        <v>61</v>
      </c>
      <c r="D228" s="32">
        <v>0.02</v>
      </c>
      <c r="E228" s="30">
        <v>1</v>
      </c>
      <c r="F228" s="35">
        <f t="shared" si="10"/>
        <v>0.02</v>
      </c>
    </row>
    <row r="229" spans="2:6" s="40" customFormat="1" ht="15" hidden="1" outlineLevel="1" x14ac:dyDescent="0.2">
      <c r="B229" s="38"/>
      <c r="C229" s="28" t="s">
        <v>62</v>
      </c>
      <c r="D229" s="32">
        <v>0.01</v>
      </c>
      <c r="E229" s="30">
        <v>1</v>
      </c>
      <c r="F229" s="35">
        <f t="shared" si="10"/>
        <v>0.01</v>
      </c>
    </row>
    <row r="230" spans="2:6" s="40" customFormat="1" ht="24" hidden="1" outlineLevel="1" x14ac:dyDescent="0.2">
      <c r="B230" s="38"/>
      <c r="C230" s="28" t="s">
        <v>26</v>
      </c>
      <c r="D230" s="32">
        <v>0.06</v>
      </c>
      <c r="E230" s="30">
        <v>1</v>
      </c>
      <c r="F230" s="35">
        <f t="shared" si="10"/>
        <v>0.06</v>
      </c>
    </row>
    <row r="231" spans="2:6" s="40" customFormat="1" ht="15" hidden="1" outlineLevel="1" x14ac:dyDescent="0.2">
      <c r="B231" s="38"/>
      <c r="C231" s="28" t="s">
        <v>63</v>
      </c>
      <c r="D231" s="32">
        <v>0.02</v>
      </c>
      <c r="E231" s="30">
        <v>1</v>
      </c>
      <c r="F231" s="35">
        <f t="shared" si="10"/>
        <v>0.02</v>
      </c>
    </row>
    <row r="232" spans="2:6" s="40" customFormat="1" ht="15" hidden="1" outlineLevel="1" x14ac:dyDescent="0.2">
      <c r="B232" s="38"/>
      <c r="C232" s="28" t="s">
        <v>28</v>
      </c>
      <c r="D232" s="32">
        <v>0.01</v>
      </c>
      <c r="E232" s="30">
        <v>1</v>
      </c>
      <c r="F232" s="35">
        <f t="shared" si="10"/>
        <v>0.01</v>
      </c>
    </row>
    <row r="233" spans="2:6" s="40" customFormat="1" ht="15" hidden="1" outlineLevel="1" x14ac:dyDescent="0.2">
      <c r="B233" s="38"/>
      <c r="C233" s="28" t="s">
        <v>64</v>
      </c>
      <c r="D233" s="32">
        <v>0.09</v>
      </c>
      <c r="E233" s="30">
        <v>1</v>
      </c>
      <c r="F233" s="35">
        <f t="shared" si="10"/>
        <v>0.09</v>
      </c>
    </row>
    <row r="234" spans="2:6" s="40" customFormat="1" ht="15" hidden="1" outlineLevel="1" x14ac:dyDescent="0.2">
      <c r="B234" s="38"/>
      <c r="C234" s="28" t="s">
        <v>30</v>
      </c>
      <c r="D234" s="32">
        <v>0.03</v>
      </c>
      <c r="E234" s="30">
        <v>1</v>
      </c>
      <c r="F234" s="35">
        <f t="shared" si="10"/>
        <v>0.03</v>
      </c>
    </row>
    <row r="235" spans="2:6" s="40" customFormat="1" ht="15" hidden="1" outlineLevel="1" x14ac:dyDescent="0.2">
      <c r="B235" s="38"/>
      <c r="C235" s="28" t="s">
        <v>31</v>
      </c>
      <c r="D235" s="32">
        <v>0.05</v>
      </c>
      <c r="E235" s="30"/>
      <c r="F235" s="36">
        <f>SUM(F221:F234)*D235</f>
        <v>5.5150000000000012E-2</v>
      </c>
    </row>
    <row r="236" spans="2:6" s="40" customFormat="1" ht="15" hidden="1" outlineLevel="1" x14ac:dyDescent="0.2">
      <c r="B236" s="38"/>
      <c r="C236" s="47" t="s">
        <v>39</v>
      </c>
      <c r="D236" s="48" t="s">
        <v>40</v>
      </c>
      <c r="E236" s="49"/>
      <c r="F236" s="50">
        <f>SUM(F221:F235)</f>
        <v>1.1581500000000002</v>
      </c>
    </row>
    <row r="237" spans="2:6" ht="21" customHeight="1" collapsed="1" x14ac:dyDescent="0.2">
      <c r="B237" s="1264" t="s">
        <v>84</v>
      </c>
      <c r="C237" s="1265"/>
      <c r="D237" s="1265"/>
      <c r="E237" s="1265"/>
      <c r="F237" s="1265"/>
    </row>
    <row r="238" spans="2:6" ht="63.75" x14ac:dyDescent="0.2">
      <c r="B238" s="1268">
        <v>14</v>
      </c>
      <c r="C238" s="24" t="s">
        <v>85</v>
      </c>
      <c r="D238" s="25" t="s">
        <v>86</v>
      </c>
      <c r="E238" s="26" t="s">
        <v>87</v>
      </c>
      <c r="F238" s="42">
        <f>(7720+136*200)*0.4*E239</f>
        <v>15231.056399999999</v>
      </c>
    </row>
    <row r="239" spans="2:6" s="43" customFormat="1" ht="76.5" customHeight="1" x14ac:dyDescent="0.2">
      <c r="B239" s="1268"/>
      <c r="C239" s="39" t="s">
        <v>136</v>
      </c>
      <c r="D239" s="39" t="s">
        <v>137</v>
      </c>
      <c r="E239" s="44">
        <f>F256</f>
        <v>1.090425</v>
      </c>
      <c r="F239" s="45"/>
    </row>
    <row r="240" spans="2:6" s="40" customFormat="1" x14ac:dyDescent="0.2">
      <c r="B240" s="1268"/>
      <c r="C240" s="28" t="s">
        <v>21</v>
      </c>
      <c r="D240" s="29" t="s">
        <v>22</v>
      </c>
      <c r="E240" s="30" t="s">
        <v>23</v>
      </c>
      <c r="F240" s="30" t="s">
        <v>23</v>
      </c>
    </row>
    <row r="241" spans="2:6" s="40" customFormat="1" hidden="1" outlineLevel="1" x14ac:dyDescent="0.2">
      <c r="B241" s="1268"/>
      <c r="C241" s="28" t="s">
        <v>24</v>
      </c>
      <c r="D241" s="32">
        <v>0.02</v>
      </c>
      <c r="E241" s="30">
        <v>1</v>
      </c>
      <c r="F241" s="35">
        <f t="shared" ref="F241:F254" si="11">D241*E241</f>
        <v>0.02</v>
      </c>
    </row>
    <row r="242" spans="2:6" s="40" customFormat="1" hidden="1" outlineLevel="1" x14ac:dyDescent="0.2">
      <c r="B242" s="1268"/>
      <c r="C242" s="28" t="s">
        <v>25</v>
      </c>
      <c r="D242" s="32">
        <v>0.02</v>
      </c>
      <c r="E242" s="30">
        <v>1.3</v>
      </c>
      <c r="F242" s="35">
        <f t="shared" si="11"/>
        <v>2.6000000000000002E-2</v>
      </c>
    </row>
    <row r="243" spans="2:6" s="40" customFormat="1" ht="24" hidden="1" outlineLevel="1" x14ac:dyDescent="0.2">
      <c r="B243" s="1268"/>
      <c r="C243" s="28" t="s">
        <v>26</v>
      </c>
      <c r="D243" s="32">
        <v>0.06</v>
      </c>
      <c r="E243" s="30">
        <v>1</v>
      </c>
      <c r="F243" s="35">
        <f t="shared" si="11"/>
        <v>0.06</v>
      </c>
    </row>
    <row r="244" spans="2:6" s="40" customFormat="1" hidden="1" outlineLevel="1" x14ac:dyDescent="0.2">
      <c r="B244" s="1268"/>
      <c r="C244" s="28" t="s">
        <v>27</v>
      </c>
      <c r="D244" s="32">
        <v>0.02</v>
      </c>
      <c r="E244" s="30">
        <v>1</v>
      </c>
      <c r="F244" s="35">
        <f t="shared" si="11"/>
        <v>0.02</v>
      </c>
    </row>
    <row r="245" spans="2:6" s="40" customFormat="1" hidden="1" outlineLevel="1" x14ac:dyDescent="0.2">
      <c r="B245" s="1268"/>
      <c r="C245" s="28" t="s">
        <v>28</v>
      </c>
      <c r="D245" s="32">
        <v>0.01</v>
      </c>
      <c r="E245" s="30">
        <v>1</v>
      </c>
      <c r="F245" s="35">
        <f t="shared" si="11"/>
        <v>0.01</v>
      </c>
    </row>
    <row r="246" spans="2:6" s="40" customFormat="1" hidden="1" outlineLevel="1" x14ac:dyDescent="0.2">
      <c r="B246" s="1268"/>
      <c r="C246" s="28" t="s">
        <v>29</v>
      </c>
      <c r="D246" s="32">
        <v>0.09</v>
      </c>
      <c r="E246" s="30">
        <v>1</v>
      </c>
      <c r="F246" s="35">
        <f t="shared" si="11"/>
        <v>0.09</v>
      </c>
    </row>
    <row r="247" spans="2:6" s="40" customFormat="1" hidden="1" outlineLevel="1" x14ac:dyDescent="0.2">
      <c r="B247" s="1268"/>
      <c r="C247" s="28" t="s">
        <v>30</v>
      </c>
      <c r="D247" s="32">
        <v>0.03</v>
      </c>
      <c r="E247" s="30">
        <v>1</v>
      </c>
      <c r="F247" s="35">
        <f t="shared" si="11"/>
        <v>0.03</v>
      </c>
    </row>
    <row r="248" spans="2:6" s="40" customFormat="1" ht="48" hidden="1" outlineLevel="1" x14ac:dyDescent="0.2">
      <c r="B248" s="1268"/>
      <c r="C248" s="28" t="s">
        <v>32</v>
      </c>
      <c r="D248" s="33">
        <v>0.245</v>
      </c>
      <c r="E248" s="30">
        <v>1</v>
      </c>
      <c r="F248" s="35">
        <f t="shared" si="11"/>
        <v>0.245</v>
      </c>
    </row>
    <row r="249" spans="2:6" s="40" customFormat="1" ht="48" hidden="1" outlineLevel="1" x14ac:dyDescent="0.2">
      <c r="B249" s="1268"/>
      <c r="C249" s="28" t="s">
        <v>33</v>
      </c>
      <c r="D249" s="33">
        <v>0.27500000000000002</v>
      </c>
      <c r="E249" s="30">
        <v>1.3</v>
      </c>
      <c r="F249" s="35">
        <f t="shared" si="11"/>
        <v>0.35750000000000004</v>
      </c>
    </row>
    <row r="250" spans="2:6" s="40" customFormat="1" ht="48" hidden="1" outlineLevel="1" x14ac:dyDescent="0.2">
      <c r="B250" s="1268"/>
      <c r="C250" s="28" t="s">
        <v>34</v>
      </c>
      <c r="D250" s="33">
        <v>1.4999999999999999E-2</v>
      </c>
      <c r="E250" s="30">
        <v>1</v>
      </c>
      <c r="F250" s="35">
        <f t="shared" si="11"/>
        <v>1.4999999999999999E-2</v>
      </c>
    </row>
    <row r="251" spans="2:6" s="40" customFormat="1" ht="36" hidden="1" outlineLevel="1" x14ac:dyDescent="0.2">
      <c r="B251" s="1268"/>
      <c r="C251" s="28" t="s">
        <v>35</v>
      </c>
      <c r="D251" s="33">
        <v>2.5000000000000001E-2</v>
      </c>
      <c r="E251" s="30">
        <v>1</v>
      </c>
      <c r="F251" s="35">
        <f t="shared" si="11"/>
        <v>2.5000000000000001E-2</v>
      </c>
    </row>
    <row r="252" spans="2:6" s="40" customFormat="1" ht="48" hidden="1" outlineLevel="1" x14ac:dyDescent="0.2">
      <c r="B252" s="1268"/>
      <c r="C252" s="28" t="s">
        <v>36</v>
      </c>
      <c r="D252" s="33">
        <v>0.1</v>
      </c>
      <c r="E252" s="30">
        <v>1</v>
      </c>
      <c r="F252" s="35">
        <f t="shared" si="11"/>
        <v>0.1</v>
      </c>
    </row>
    <row r="253" spans="2:6" s="40" customFormat="1" ht="48" hidden="1" outlineLevel="1" x14ac:dyDescent="0.2">
      <c r="B253" s="1268"/>
      <c r="C253" s="28" t="s">
        <v>37</v>
      </c>
      <c r="D253" s="33">
        <v>2.5000000000000001E-2</v>
      </c>
      <c r="E253" s="30">
        <v>1</v>
      </c>
      <c r="F253" s="35">
        <f t="shared" si="11"/>
        <v>2.5000000000000001E-2</v>
      </c>
    </row>
    <row r="254" spans="2:6" s="40" customFormat="1" ht="48" hidden="1" outlineLevel="1" x14ac:dyDescent="0.2">
      <c r="B254" s="1268"/>
      <c r="C254" s="28" t="s">
        <v>38</v>
      </c>
      <c r="D254" s="33">
        <v>1.4999999999999999E-2</v>
      </c>
      <c r="E254" s="30">
        <v>1</v>
      </c>
      <c r="F254" s="35">
        <f t="shared" si="11"/>
        <v>1.4999999999999999E-2</v>
      </c>
    </row>
    <row r="255" spans="2:6" s="40" customFormat="1" hidden="1" outlineLevel="1" x14ac:dyDescent="0.2">
      <c r="B255" s="1268"/>
      <c r="C255" s="28" t="s">
        <v>31</v>
      </c>
      <c r="D255" s="32">
        <v>0.05</v>
      </c>
      <c r="E255" s="30"/>
      <c r="F255" s="37">
        <f>SUM(F241:F254)*D255</f>
        <v>5.1924999999999999E-2</v>
      </c>
    </row>
    <row r="256" spans="2:6" s="40" customFormat="1" hidden="1" outlineLevel="1" x14ac:dyDescent="0.2">
      <c r="B256" s="1268"/>
      <c r="C256" s="28" t="s">
        <v>39</v>
      </c>
      <c r="D256" s="34">
        <f>SUM(D241:D255)</f>
        <v>1</v>
      </c>
      <c r="E256" s="30"/>
      <c r="F256" s="34">
        <f>SUM(F241:F255)</f>
        <v>1.090425</v>
      </c>
    </row>
    <row r="257" spans="2:6" ht="21" customHeight="1" collapsed="1" x14ac:dyDescent="0.2">
      <c r="B257" s="1264" t="s">
        <v>88</v>
      </c>
      <c r="C257" s="1265"/>
      <c r="D257" s="1265"/>
      <c r="E257" s="1265"/>
      <c r="F257" s="1265"/>
    </row>
    <row r="258" spans="2:6" ht="48.75" customHeight="1" x14ac:dyDescent="0.2">
      <c r="B258" s="31">
        <v>15</v>
      </c>
      <c r="C258" s="24" t="s">
        <v>89</v>
      </c>
      <c r="D258" s="25" t="s">
        <v>79</v>
      </c>
      <c r="E258" s="26" t="s">
        <v>90</v>
      </c>
      <c r="F258" s="42">
        <f>(36610+4570*97)*0.4*E259</f>
        <v>222318.47400000005</v>
      </c>
    </row>
    <row r="259" spans="2:6" s="43" customFormat="1" ht="76.5" customHeight="1" x14ac:dyDescent="0.2">
      <c r="B259" s="38"/>
      <c r="C259" s="39" t="s">
        <v>136</v>
      </c>
      <c r="D259" s="39" t="s">
        <v>138</v>
      </c>
      <c r="E259" s="44">
        <f>F276</f>
        <v>1.1581500000000002</v>
      </c>
      <c r="F259" s="45"/>
    </row>
    <row r="260" spans="2:6" s="40" customFormat="1" ht="15" x14ac:dyDescent="0.2">
      <c r="B260" s="38"/>
      <c r="C260" s="47" t="s">
        <v>21</v>
      </c>
      <c r="D260" s="29" t="s">
        <v>22</v>
      </c>
      <c r="E260" s="30" t="s">
        <v>23</v>
      </c>
      <c r="F260" s="30" t="s">
        <v>23</v>
      </c>
    </row>
    <row r="261" spans="2:6" s="40" customFormat="1" ht="15" hidden="1" outlineLevel="1" x14ac:dyDescent="0.2">
      <c r="B261" s="38"/>
      <c r="C261" s="28" t="s">
        <v>24</v>
      </c>
      <c r="D261" s="32">
        <v>0.02</v>
      </c>
      <c r="E261" s="30">
        <v>1</v>
      </c>
      <c r="F261" s="35">
        <f t="shared" ref="F261:F274" si="12">D261*E261</f>
        <v>0.02</v>
      </c>
    </row>
    <row r="262" spans="2:6" s="40" customFormat="1" ht="15" hidden="1" outlineLevel="1" x14ac:dyDescent="0.2">
      <c r="B262" s="38"/>
      <c r="C262" s="28" t="s">
        <v>25</v>
      </c>
      <c r="D262" s="32">
        <v>0.02</v>
      </c>
      <c r="E262" s="30">
        <v>1.3</v>
      </c>
      <c r="F262" s="35">
        <f t="shared" si="12"/>
        <v>2.6000000000000002E-2</v>
      </c>
    </row>
    <row r="263" spans="2:6" s="40" customFormat="1" ht="15" hidden="1" outlineLevel="1" x14ac:dyDescent="0.2">
      <c r="B263" s="38"/>
      <c r="C263" s="28" t="s">
        <v>56</v>
      </c>
      <c r="D263" s="32">
        <v>0.22</v>
      </c>
      <c r="E263" s="30">
        <v>1.3</v>
      </c>
      <c r="F263" s="35">
        <f t="shared" si="12"/>
        <v>0.28600000000000003</v>
      </c>
    </row>
    <row r="264" spans="2:6" s="40" customFormat="1" ht="15" hidden="1" outlineLevel="1" x14ac:dyDescent="0.2">
      <c r="B264" s="38"/>
      <c r="C264" s="28" t="s">
        <v>57</v>
      </c>
      <c r="D264" s="32">
        <v>0.27</v>
      </c>
      <c r="E264" s="30">
        <v>1.3</v>
      </c>
      <c r="F264" s="35">
        <f t="shared" si="12"/>
        <v>0.35100000000000003</v>
      </c>
    </row>
    <row r="265" spans="2:6" s="40" customFormat="1" ht="15" hidden="1" outlineLevel="1" x14ac:dyDescent="0.2">
      <c r="B265" s="38"/>
      <c r="C265" s="28" t="s">
        <v>58</v>
      </c>
      <c r="D265" s="32">
        <v>0.01</v>
      </c>
      <c r="E265" s="30">
        <v>1</v>
      </c>
      <c r="F265" s="35">
        <f t="shared" si="12"/>
        <v>0.01</v>
      </c>
    </row>
    <row r="266" spans="2:6" s="40" customFormat="1" ht="15" hidden="1" outlineLevel="1" x14ac:dyDescent="0.2">
      <c r="B266" s="38"/>
      <c r="C266" s="28" t="s">
        <v>59</v>
      </c>
      <c r="D266" s="32">
        <v>0.02</v>
      </c>
      <c r="E266" s="30">
        <v>1</v>
      </c>
      <c r="F266" s="35">
        <f t="shared" si="12"/>
        <v>0.02</v>
      </c>
    </row>
    <row r="267" spans="2:6" s="40" customFormat="1" ht="15" hidden="1" outlineLevel="1" x14ac:dyDescent="0.2">
      <c r="B267" s="38"/>
      <c r="C267" s="28" t="s">
        <v>60</v>
      </c>
      <c r="D267" s="32">
        <v>0.15</v>
      </c>
      <c r="E267" s="30">
        <v>1</v>
      </c>
      <c r="F267" s="35">
        <f t="shared" si="12"/>
        <v>0.15</v>
      </c>
    </row>
    <row r="268" spans="2:6" s="40" customFormat="1" ht="15" hidden="1" outlineLevel="1" x14ac:dyDescent="0.2">
      <c r="B268" s="38"/>
      <c r="C268" s="28" t="s">
        <v>61</v>
      </c>
      <c r="D268" s="32">
        <v>0.02</v>
      </c>
      <c r="E268" s="30">
        <v>1</v>
      </c>
      <c r="F268" s="35">
        <f t="shared" si="12"/>
        <v>0.02</v>
      </c>
    </row>
    <row r="269" spans="2:6" s="40" customFormat="1" ht="15" hidden="1" outlineLevel="1" x14ac:dyDescent="0.2">
      <c r="B269" s="38"/>
      <c r="C269" s="28" t="s">
        <v>62</v>
      </c>
      <c r="D269" s="32">
        <v>0.01</v>
      </c>
      <c r="E269" s="30">
        <v>1</v>
      </c>
      <c r="F269" s="35">
        <f t="shared" si="12"/>
        <v>0.01</v>
      </c>
    </row>
    <row r="270" spans="2:6" s="40" customFormat="1" ht="24" hidden="1" outlineLevel="1" x14ac:dyDescent="0.2">
      <c r="B270" s="38"/>
      <c r="C270" s="28" t="s">
        <v>26</v>
      </c>
      <c r="D270" s="32">
        <v>0.06</v>
      </c>
      <c r="E270" s="30">
        <v>1</v>
      </c>
      <c r="F270" s="35">
        <f t="shared" si="12"/>
        <v>0.06</v>
      </c>
    </row>
    <row r="271" spans="2:6" s="40" customFormat="1" ht="15" hidden="1" outlineLevel="1" x14ac:dyDescent="0.2">
      <c r="B271" s="38"/>
      <c r="C271" s="28" t="s">
        <v>63</v>
      </c>
      <c r="D271" s="32">
        <v>0.02</v>
      </c>
      <c r="E271" s="30">
        <v>1</v>
      </c>
      <c r="F271" s="35">
        <f t="shared" si="12"/>
        <v>0.02</v>
      </c>
    </row>
    <row r="272" spans="2:6" s="40" customFormat="1" ht="15" hidden="1" outlineLevel="1" x14ac:dyDescent="0.2">
      <c r="B272" s="38"/>
      <c r="C272" s="28" t="s">
        <v>28</v>
      </c>
      <c r="D272" s="32">
        <v>0.01</v>
      </c>
      <c r="E272" s="30">
        <v>1</v>
      </c>
      <c r="F272" s="35">
        <f t="shared" si="12"/>
        <v>0.01</v>
      </c>
    </row>
    <row r="273" spans="2:7" s="40" customFormat="1" ht="15" hidden="1" outlineLevel="1" x14ac:dyDescent="0.2">
      <c r="B273" s="38"/>
      <c r="C273" s="28" t="s">
        <v>64</v>
      </c>
      <c r="D273" s="32">
        <v>0.09</v>
      </c>
      <c r="E273" s="30">
        <v>1</v>
      </c>
      <c r="F273" s="35">
        <f t="shared" si="12"/>
        <v>0.09</v>
      </c>
    </row>
    <row r="274" spans="2:7" s="40" customFormat="1" ht="15" hidden="1" outlineLevel="1" x14ac:dyDescent="0.2">
      <c r="B274" s="38"/>
      <c r="C274" s="28" t="s">
        <v>30</v>
      </c>
      <c r="D274" s="32">
        <v>0.03</v>
      </c>
      <c r="E274" s="30">
        <v>1</v>
      </c>
      <c r="F274" s="35">
        <f t="shared" si="12"/>
        <v>0.03</v>
      </c>
    </row>
    <row r="275" spans="2:7" s="40" customFormat="1" ht="15" hidden="1" outlineLevel="1" x14ac:dyDescent="0.2">
      <c r="B275" s="38"/>
      <c r="C275" s="28" t="s">
        <v>31</v>
      </c>
      <c r="D275" s="32">
        <v>0.05</v>
      </c>
      <c r="E275" s="30"/>
      <c r="F275" s="36">
        <f>SUM(F261:F274)*D275</f>
        <v>5.5150000000000012E-2</v>
      </c>
    </row>
    <row r="276" spans="2:7" s="40" customFormat="1" ht="15" hidden="1" outlineLevel="1" x14ac:dyDescent="0.2">
      <c r="B276" s="38"/>
      <c r="C276" s="47" t="s">
        <v>39</v>
      </c>
      <c r="D276" s="48" t="s">
        <v>40</v>
      </c>
      <c r="E276" s="49"/>
      <c r="F276" s="50">
        <f>SUM(F261:F275)</f>
        <v>1.1581500000000002</v>
      </c>
    </row>
    <row r="277" spans="2:7" s="1276" customFormat="1" ht="38.25" collapsed="1" x14ac:dyDescent="0.2">
      <c r="B277" s="1268">
        <v>16</v>
      </c>
      <c r="C277" s="1272" t="s">
        <v>91</v>
      </c>
      <c r="D277" s="1273" t="s">
        <v>92</v>
      </c>
      <c r="E277" s="1274" t="s">
        <v>93</v>
      </c>
      <c r="F277" s="1278">
        <f>(480*62)*0.4</f>
        <v>11904</v>
      </c>
    </row>
    <row r="278" spans="2:7" hidden="1" outlineLevel="1" x14ac:dyDescent="0.2">
      <c r="B278" s="1269"/>
      <c r="C278" s="28" t="s">
        <v>21</v>
      </c>
      <c r="D278" s="29" t="s">
        <v>22</v>
      </c>
      <c r="F278" s="30" t="s">
        <v>23</v>
      </c>
    </row>
    <row r="279" spans="2:7" ht="24" hidden="1" outlineLevel="1" x14ac:dyDescent="0.2">
      <c r="B279" s="1269"/>
      <c r="C279" s="28" t="s">
        <v>94</v>
      </c>
      <c r="D279" s="32">
        <v>0.4</v>
      </c>
      <c r="E279" s="30">
        <v>1</v>
      </c>
      <c r="F279" s="35">
        <f t="shared" ref="F279:F281" si="13">D279*E279</f>
        <v>0.4</v>
      </c>
    </row>
    <row r="280" spans="2:7" hidden="1" outlineLevel="1" x14ac:dyDescent="0.2">
      <c r="B280" s="1269"/>
      <c r="C280" s="28" t="s">
        <v>95</v>
      </c>
      <c r="D280" s="32">
        <v>0.56999999999999995</v>
      </c>
      <c r="E280" s="30">
        <v>1</v>
      </c>
      <c r="F280" s="35">
        <f t="shared" si="13"/>
        <v>0.56999999999999995</v>
      </c>
    </row>
    <row r="281" spans="2:7" hidden="1" outlineLevel="1" x14ac:dyDescent="0.2">
      <c r="B281" s="1269"/>
      <c r="C281" s="28" t="s">
        <v>96</v>
      </c>
      <c r="D281" s="32">
        <v>0.03</v>
      </c>
      <c r="E281" s="30">
        <v>1</v>
      </c>
      <c r="F281" s="35">
        <f t="shared" si="13"/>
        <v>0.03</v>
      </c>
    </row>
    <row r="282" spans="2:7" s="51" customFormat="1" hidden="1" outlineLevel="1" x14ac:dyDescent="0.2">
      <c r="B282" s="1269"/>
      <c r="C282" s="47" t="s">
        <v>39</v>
      </c>
      <c r="D282" s="48" t="s">
        <v>40</v>
      </c>
      <c r="F282" s="50">
        <f>SUM(F279:F281)</f>
        <v>1</v>
      </c>
    </row>
    <row r="283" spans="2:7" ht="76.5" collapsed="1" x14ac:dyDescent="0.2">
      <c r="B283" s="31">
        <v>17</v>
      </c>
      <c r="C283" s="24" t="s">
        <v>1248</v>
      </c>
      <c r="D283" s="25" t="s">
        <v>97</v>
      </c>
      <c r="E283" s="26" t="s">
        <v>1245</v>
      </c>
      <c r="F283" s="42">
        <f>(21320*(1+69*0.2))*0.4*E284</f>
        <v>147367.93343999999</v>
      </c>
      <c r="G283" s="1277"/>
    </row>
    <row r="284" spans="2:7" s="43" customFormat="1" ht="48.75" customHeight="1" x14ac:dyDescent="0.2">
      <c r="B284" s="31"/>
      <c r="C284" s="39" t="s">
        <v>136</v>
      </c>
      <c r="D284" s="39" t="s">
        <v>139</v>
      </c>
      <c r="E284" s="44">
        <f>F301</f>
        <v>1.1676</v>
      </c>
      <c r="F284" s="45"/>
    </row>
    <row r="285" spans="2:7" s="40" customFormat="1" x14ac:dyDescent="0.2">
      <c r="B285" s="31"/>
      <c r="C285" s="28" t="s">
        <v>21</v>
      </c>
      <c r="D285" s="29" t="s">
        <v>22</v>
      </c>
      <c r="E285" s="30" t="s">
        <v>23</v>
      </c>
      <c r="F285" s="30" t="s">
        <v>23</v>
      </c>
    </row>
    <row r="286" spans="2:7" s="40" customFormat="1" ht="15" hidden="1" outlineLevel="1" x14ac:dyDescent="0.2">
      <c r="B286" s="38"/>
      <c r="C286" s="28" t="s">
        <v>24</v>
      </c>
      <c r="D286" s="32">
        <v>0.02</v>
      </c>
      <c r="E286" s="30">
        <v>1</v>
      </c>
      <c r="F286" s="35">
        <f t="shared" ref="F286:F299" si="14">D286*E286</f>
        <v>0.02</v>
      </c>
    </row>
    <row r="287" spans="2:7" s="40" customFormat="1" ht="15" hidden="1" outlineLevel="1" x14ac:dyDescent="0.2">
      <c r="B287" s="38"/>
      <c r="C287" s="28" t="s">
        <v>25</v>
      </c>
      <c r="D287" s="32">
        <v>0.02</v>
      </c>
      <c r="E287" s="30">
        <v>1.3</v>
      </c>
      <c r="F287" s="35">
        <f t="shared" si="14"/>
        <v>2.6000000000000002E-2</v>
      </c>
    </row>
    <row r="288" spans="2:7" s="40" customFormat="1" ht="24" hidden="1" outlineLevel="1" x14ac:dyDescent="0.2">
      <c r="B288" s="38"/>
      <c r="C288" s="28" t="s">
        <v>26</v>
      </c>
      <c r="D288" s="32">
        <v>0.06</v>
      </c>
      <c r="E288" s="30">
        <v>1</v>
      </c>
      <c r="F288" s="35">
        <f t="shared" si="14"/>
        <v>0.06</v>
      </c>
    </row>
    <row r="289" spans="2:6" s="40" customFormat="1" ht="15" hidden="1" outlineLevel="1" x14ac:dyDescent="0.2">
      <c r="B289" s="38"/>
      <c r="C289" s="28" t="s">
        <v>27</v>
      </c>
      <c r="D289" s="32">
        <v>0.02</v>
      </c>
      <c r="E289" s="30">
        <v>1</v>
      </c>
      <c r="F289" s="35">
        <f t="shared" si="14"/>
        <v>0.02</v>
      </c>
    </row>
    <row r="290" spans="2:6" s="40" customFormat="1" ht="15" hidden="1" outlineLevel="1" x14ac:dyDescent="0.2">
      <c r="B290" s="38"/>
      <c r="C290" s="28" t="s">
        <v>28</v>
      </c>
      <c r="D290" s="32">
        <v>0.01</v>
      </c>
      <c r="E290" s="30">
        <v>1</v>
      </c>
      <c r="F290" s="35">
        <f t="shared" si="14"/>
        <v>0.01</v>
      </c>
    </row>
    <row r="291" spans="2:6" s="40" customFormat="1" ht="15" hidden="1" outlineLevel="1" x14ac:dyDescent="0.2">
      <c r="B291" s="38"/>
      <c r="C291" s="28" t="s">
        <v>29</v>
      </c>
      <c r="D291" s="32">
        <v>0.09</v>
      </c>
      <c r="E291" s="30">
        <v>1</v>
      </c>
      <c r="F291" s="35">
        <f t="shared" si="14"/>
        <v>0.09</v>
      </c>
    </row>
    <row r="292" spans="2:6" s="40" customFormat="1" ht="15" hidden="1" outlineLevel="1" x14ac:dyDescent="0.2">
      <c r="B292" s="38"/>
      <c r="C292" s="28" t="s">
        <v>30</v>
      </c>
      <c r="D292" s="32">
        <v>0.03</v>
      </c>
      <c r="E292" s="30">
        <v>1</v>
      </c>
      <c r="F292" s="35">
        <f t="shared" si="14"/>
        <v>0.03</v>
      </c>
    </row>
    <row r="293" spans="2:6" s="40" customFormat="1" ht="48" hidden="1" outlineLevel="1" x14ac:dyDescent="0.2">
      <c r="B293" s="38"/>
      <c r="C293" s="28" t="s">
        <v>32</v>
      </c>
      <c r="D293" s="33">
        <v>0.245</v>
      </c>
      <c r="E293" s="30">
        <v>1.3</v>
      </c>
      <c r="F293" s="35">
        <f t="shared" si="14"/>
        <v>0.31850000000000001</v>
      </c>
    </row>
    <row r="294" spans="2:6" s="40" customFormat="1" ht="48" hidden="1" outlineLevel="1" x14ac:dyDescent="0.2">
      <c r="B294" s="38"/>
      <c r="C294" s="28" t="s">
        <v>33</v>
      </c>
      <c r="D294" s="33">
        <v>0.27500000000000002</v>
      </c>
      <c r="E294" s="30">
        <v>1.3</v>
      </c>
      <c r="F294" s="35">
        <f t="shared" si="14"/>
        <v>0.35750000000000004</v>
      </c>
    </row>
    <row r="295" spans="2:6" s="40" customFormat="1" ht="48" hidden="1" outlineLevel="1" x14ac:dyDescent="0.2">
      <c r="B295" s="38"/>
      <c r="C295" s="28" t="s">
        <v>34</v>
      </c>
      <c r="D295" s="33">
        <v>1.4999999999999999E-2</v>
      </c>
      <c r="E295" s="30">
        <v>1</v>
      </c>
      <c r="F295" s="35">
        <f t="shared" si="14"/>
        <v>1.4999999999999999E-2</v>
      </c>
    </row>
    <row r="296" spans="2:6" s="40" customFormat="1" ht="36" hidden="1" outlineLevel="1" x14ac:dyDescent="0.2">
      <c r="B296" s="38"/>
      <c r="C296" s="28" t="s">
        <v>35</v>
      </c>
      <c r="D296" s="33">
        <v>2.5000000000000001E-2</v>
      </c>
      <c r="E296" s="30">
        <v>1</v>
      </c>
      <c r="F296" s="35">
        <f t="shared" si="14"/>
        <v>2.5000000000000001E-2</v>
      </c>
    </row>
    <row r="297" spans="2:6" s="40" customFormat="1" ht="48" hidden="1" outlineLevel="1" x14ac:dyDescent="0.2">
      <c r="B297" s="38"/>
      <c r="C297" s="28" t="s">
        <v>36</v>
      </c>
      <c r="D297" s="33">
        <v>0.1</v>
      </c>
      <c r="E297" s="30">
        <v>1</v>
      </c>
      <c r="F297" s="35">
        <f t="shared" si="14"/>
        <v>0.1</v>
      </c>
    </row>
    <row r="298" spans="2:6" s="40" customFormat="1" ht="48" hidden="1" outlineLevel="1" x14ac:dyDescent="0.2">
      <c r="B298" s="38"/>
      <c r="C298" s="28" t="s">
        <v>37</v>
      </c>
      <c r="D298" s="33">
        <v>2.5000000000000001E-2</v>
      </c>
      <c r="E298" s="30">
        <v>1</v>
      </c>
      <c r="F298" s="35">
        <f t="shared" si="14"/>
        <v>2.5000000000000001E-2</v>
      </c>
    </row>
    <row r="299" spans="2:6" s="40" customFormat="1" ht="48" hidden="1" outlineLevel="1" x14ac:dyDescent="0.2">
      <c r="B299" s="38"/>
      <c r="C299" s="28" t="s">
        <v>38</v>
      </c>
      <c r="D299" s="33">
        <v>1.4999999999999999E-2</v>
      </c>
      <c r="E299" s="30">
        <v>1</v>
      </c>
      <c r="F299" s="35">
        <f t="shared" si="14"/>
        <v>1.4999999999999999E-2</v>
      </c>
    </row>
    <row r="300" spans="2:6" s="40" customFormat="1" ht="15" hidden="1" outlineLevel="1" x14ac:dyDescent="0.2">
      <c r="B300" s="38"/>
      <c r="C300" s="28" t="s">
        <v>31</v>
      </c>
      <c r="D300" s="32">
        <v>0.05</v>
      </c>
      <c r="E300" s="30"/>
      <c r="F300" s="37">
        <f>SUM(F286:F299)*D300</f>
        <v>5.5599999999999997E-2</v>
      </c>
    </row>
    <row r="301" spans="2:6" s="40" customFormat="1" ht="15" hidden="1" outlineLevel="1" x14ac:dyDescent="0.2">
      <c r="B301" s="38"/>
      <c r="C301" s="28" t="s">
        <v>39</v>
      </c>
      <c r="D301" s="34">
        <f>SUM(D286:D300)</f>
        <v>1</v>
      </c>
      <c r="E301" s="30"/>
      <c r="F301" s="34">
        <f>SUM(F286:F300)</f>
        <v>1.1676</v>
      </c>
    </row>
    <row r="302" spans="2:6" ht="21" customHeight="1" collapsed="1" x14ac:dyDescent="0.2">
      <c r="B302" s="1264" t="s">
        <v>98</v>
      </c>
      <c r="C302" s="1265"/>
      <c r="D302" s="1265"/>
      <c r="E302" s="1265"/>
      <c r="F302" s="1265"/>
    </row>
    <row r="303" spans="2:6" ht="25.5" x14ac:dyDescent="0.2">
      <c r="B303" s="31">
        <v>18</v>
      </c>
      <c r="C303" s="24" t="s">
        <v>99</v>
      </c>
      <c r="D303" s="25" t="s">
        <v>100</v>
      </c>
      <c r="E303" s="26" t="s">
        <v>101</v>
      </c>
      <c r="F303" s="41">
        <f>(1020+15*4)*0.4*E304</f>
        <v>500.32080000000008</v>
      </c>
    </row>
    <row r="304" spans="2:6" s="43" customFormat="1" ht="76.5" customHeight="1" x14ac:dyDescent="0.2">
      <c r="B304" s="38"/>
      <c r="C304" s="39" t="s">
        <v>136</v>
      </c>
      <c r="D304" s="39" t="s">
        <v>138</v>
      </c>
      <c r="E304" s="44">
        <f>F321</f>
        <v>1.1581500000000002</v>
      </c>
      <c r="F304" s="45"/>
    </row>
    <row r="305" spans="2:6" s="40" customFormat="1" ht="15" x14ac:dyDescent="0.2">
      <c r="B305" s="38"/>
      <c r="C305" s="47" t="s">
        <v>21</v>
      </c>
      <c r="D305" s="29" t="s">
        <v>22</v>
      </c>
      <c r="E305" s="30" t="s">
        <v>23</v>
      </c>
      <c r="F305" s="30" t="s">
        <v>23</v>
      </c>
    </row>
    <row r="306" spans="2:6" s="40" customFormat="1" ht="15" hidden="1" outlineLevel="1" x14ac:dyDescent="0.2">
      <c r="B306" s="38"/>
      <c r="C306" s="28" t="s">
        <v>24</v>
      </c>
      <c r="D306" s="32">
        <v>0.02</v>
      </c>
      <c r="E306" s="30">
        <v>1</v>
      </c>
      <c r="F306" s="35">
        <f t="shared" ref="F306:F319" si="15">D306*E306</f>
        <v>0.02</v>
      </c>
    </row>
    <row r="307" spans="2:6" s="40" customFormat="1" ht="15" hidden="1" outlineLevel="1" x14ac:dyDescent="0.2">
      <c r="B307" s="38"/>
      <c r="C307" s="28" t="s">
        <v>25</v>
      </c>
      <c r="D307" s="32">
        <v>0.02</v>
      </c>
      <c r="E307" s="30">
        <v>1.3</v>
      </c>
      <c r="F307" s="35">
        <f t="shared" si="15"/>
        <v>2.6000000000000002E-2</v>
      </c>
    </row>
    <row r="308" spans="2:6" s="40" customFormat="1" ht="15" hidden="1" outlineLevel="1" x14ac:dyDescent="0.2">
      <c r="B308" s="38"/>
      <c r="C308" s="28" t="s">
        <v>56</v>
      </c>
      <c r="D308" s="32">
        <v>0.22</v>
      </c>
      <c r="E308" s="30">
        <v>1.3</v>
      </c>
      <c r="F308" s="35">
        <f t="shared" si="15"/>
        <v>0.28600000000000003</v>
      </c>
    </row>
    <row r="309" spans="2:6" s="40" customFormat="1" ht="15" hidden="1" outlineLevel="1" x14ac:dyDescent="0.2">
      <c r="B309" s="38"/>
      <c r="C309" s="28" t="s">
        <v>57</v>
      </c>
      <c r="D309" s="32">
        <v>0.27</v>
      </c>
      <c r="E309" s="30">
        <v>1.3</v>
      </c>
      <c r="F309" s="35">
        <f t="shared" si="15"/>
        <v>0.35100000000000003</v>
      </c>
    </row>
    <row r="310" spans="2:6" s="40" customFormat="1" ht="15" hidden="1" outlineLevel="1" x14ac:dyDescent="0.2">
      <c r="B310" s="38"/>
      <c r="C310" s="28" t="s">
        <v>58</v>
      </c>
      <c r="D310" s="32">
        <v>0.01</v>
      </c>
      <c r="E310" s="30">
        <v>1</v>
      </c>
      <c r="F310" s="35">
        <f t="shared" si="15"/>
        <v>0.01</v>
      </c>
    </row>
    <row r="311" spans="2:6" s="40" customFormat="1" ht="15" hidden="1" outlineLevel="1" x14ac:dyDescent="0.2">
      <c r="B311" s="38"/>
      <c r="C311" s="28" t="s">
        <v>59</v>
      </c>
      <c r="D311" s="32">
        <v>0.02</v>
      </c>
      <c r="E311" s="30">
        <v>1</v>
      </c>
      <c r="F311" s="35">
        <f t="shared" si="15"/>
        <v>0.02</v>
      </c>
    </row>
    <row r="312" spans="2:6" s="40" customFormat="1" ht="15" hidden="1" outlineLevel="1" x14ac:dyDescent="0.2">
      <c r="B312" s="38"/>
      <c r="C312" s="28" t="s">
        <v>60</v>
      </c>
      <c r="D312" s="32">
        <v>0.15</v>
      </c>
      <c r="E312" s="30">
        <v>1</v>
      </c>
      <c r="F312" s="35">
        <f t="shared" si="15"/>
        <v>0.15</v>
      </c>
    </row>
    <row r="313" spans="2:6" s="40" customFormat="1" ht="15" hidden="1" outlineLevel="1" x14ac:dyDescent="0.2">
      <c r="B313" s="38"/>
      <c r="C313" s="28" t="s">
        <v>61</v>
      </c>
      <c r="D313" s="32">
        <v>0.02</v>
      </c>
      <c r="E313" s="30">
        <v>1</v>
      </c>
      <c r="F313" s="35">
        <f t="shared" si="15"/>
        <v>0.02</v>
      </c>
    </row>
    <row r="314" spans="2:6" s="40" customFormat="1" ht="15" hidden="1" outlineLevel="1" x14ac:dyDescent="0.2">
      <c r="B314" s="38"/>
      <c r="C314" s="28" t="s">
        <v>62</v>
      </c>
      <c r="D314" s="32">
        <v>0.01</v>
      </c>
      <c r="E314" s="30">
        <v>1</v>
      </c>
      <c r="F314" s="35">
        <f t="shared" si="15"/>
        <v>0.01</v>
      </c>
    </row>
    <row r="315" spans="2:6" s="40" customFormat="1" ht="24" hidden="1" outlineLevel="1" x14ac:dyDescent="0.2">
      <c r="B315" s="38"/>
      <c r="C315" s="28" t="s">
        <v>26</v>
      </c>
      <c r="D315" s="32">
        <v>0.06</v>
      </c>
      <c r="E315" s="30">
        <v>1</v>
      </c>
      <c r="F315" s="35">
        <f t="shared" si="15"/>
        <v>0.06</v>
      </c>
    </row>
    <row r="316" spans="2:6" s="40" customFormat="1" ht="15" hidden="1" outlineLevel="1" x14ac:dyDescent="0.2">
      <c r="B316" s="38"/>
      <c r="C316" s="28" t="s">
        <v>63</v>
      </c>
      <c r="D316" s="32">
        <v>0.02</v>
      </c>
      <c r="E316" s="30">
        <v>1</v>
      </c>
      <c r="F316" s="35">
        <f t="shared" si="15"/>
        <v>0.02</v>
      </c>
    </row>
    <row r="317" spans="2:6" s="40" customFormat="1" ht="15" hidden="1" outlineLevel="1" x14ac:dyDescent="0.2">
      <c r="B317" s="38"/>
      <c r="C317" s="28" t="s">
        <v>28</v>
      </c>
      <c r="D317" s="32">
        <v>0.01</v>
      </c>
      <c r="E317" s="30">
        <v>1</v>
      </c>
      <c r="F317" s="35">
        <f t="shared" si="15"/>
        <v>0.01</v>
      </c>
    </row>
    <row r="318" spans="2:6" s="40" customFormat="1" ht="15" hidden="1" outlineLevel="1" x14ac:dyDescent="0.2">
      <c r="B318" s="38"/>
      <c r="C318" s="28" t="s">
        <v>64</v>
      </c>
      <c r="D318" s="32">
        <v>0.09</v>
      </c>
      <c r="E318" s="30">
        <v>1</v>
      </c>
      <c r="F318" s="35">
        <f t="shared" si="15"/>
        <v>0.09</v>
      </c>
    </row>
    <row r="319" spans="2:6" s="40" customFormat="1" ht="15" hidden="1" outlineLevel="1" x14ac:dyDescent="0.2">
      <c r="B319" s="38"/>
      <c r="C319" s="28" t="s">
        <v>30</v>
      </c>
      <c r="D319" s="32">
        <v>0.03</v>
      </c>
      <c r="E319" s="30">
        <v>1</v>
      </c>
      <c r="F319" s="35">
        <f t="shared" si="15"/>
        <v>0.03</v>
      </c>
    </row>
    <row r="320" spans="2:6" s="40" customFormat="1" ht="15" hidden="1" outlineLevel="1" x14ac:dyDescent="0.2">
      <c r="B320" s="38"/>
      <c r="C320" s="28" t="s">
        <v>31</v>
      </c>
      <c r="D320" s="32">
        <v>0.05</v>
      </c>
      <c r="E320" s="30"/>
      <c r="F320" s="36">
        <f>SUM(F306:F319)*D320</f>
        <v>5.5150000000000012E-2</v>
      </c>
    </row>
    <row r="321" spans="2:6" s="40" customFormat="1" ht="15" hidden="1" outlineLevel="1" x14ac:dyDescent="0.2">
      <c r="B321" s="38"/>
      <c r="C321" s="47" t="s">
        <v>39</v>
      </c>
      <c r="D321" s="48" t="s">
        <v>40</v>
      </c>
      <c r="E321" s="49"/>
      <c r="F321" s="50">
        <f>SUM(F306:F320)</f>
        <v>1.1581500000000002</v>
      </c>
    </row>
    <row r="322" spans="2:6" ht="21" customHeight="1" collapsed="1" x14ac:dyDescent="0.2">
      <c r="B322" s="1264" t="s">
        <v>102</v>
      </c>
      <c r="C322" s="1265"/>
      <c r="D322" s="1265"/>
      <c r="E322" s="1265"/>
      <c r="F322" s="1265"/>
    </row>
    <row r="323" spans="2:6" ht="25.5" x14ac:dyDescent="0.2">
      <c r="B323" s="31">
        <v>19</v>
      </c>
      <c r="C323" s="24" t="s">
        <v>103</v>
      </c>
      <c r="D323" s="25" t="s">
        <v>100</v>
      </c>
      <c r="E323" s="26" t="s">
        <v>104</v>
      </c>
      <c r="F323" s="42">
        <f>(1020+15*2)*0.4*E324</f>
        <v>486.42300000000012</v>
      </c>
    </row>
    <row r="324" spans="2:6" s="43" customFormat="1" ht="76.5" customHeight="1" x14ac:dyDescent="0.2">
      <c r="B324" s="38"/>
      <c r="C324" s="39" t="s">
        <v>136</v>
      </c>
      <c r="D324" s="39" t="s">
        <v>138</v>
      </c>
      <c r="E324" s="44">
        <f>F341</f>
        <v>1.1581500000000002</v>
      </c>
      <c r="F324" s="45"/>
    </row>
    <row r="325" spans="2:6" s="40" customFormat="1" ht="15" x14ac:dyDescent="0.2">
      <c r="B325" s="38"/>
      <c r="C325" s="47" t="s">
        <v>21</v>
      </c>
      <c r="D325" s="29" t="s">
        <v>22</v>
      </c>
      <c r="E325" s="30" t="s">
        <v>23</v>
      </c>
      <c r="F325" s="30" t="s">
        <v>23</v>
      </c>
    </row>
    <row r="326" spans="2:6" s="40" customFormat="1" ht="15" hidden="1" outlineLevel="1" x14ac:dyDescent="0.2">
      <c r="B326" s="38"/>
      <c r="C326" s="28" t="s">
        <v>24</v>
      </c>
      <c r="D326" s="32">
        <v>0.02</v>
      </c>
      <c r="E326" s="30">
        <v>1</v>
      </c>
      <c r="F326" s="35">
        <f t="shared" ref="F326:F339" si="16">D326*E326</f>
        <v>0.02</v>
      </c>
    </row>
    <row r="327" spans="2:6" s="40" customFormat="1" ht="15" hidden="1" outlineLevel="1" x14ac:dyDescent="0.2">
      <c r="B327" s="38"/>
      <c r="C327" s="28" t="s">
        <v>25</v>
      </c>
      <c r="D327" s="32">
        <v>0.02</v>
      </c>
      <c r="E327" s="30">
        <v>1.3</v>
      </c>
      <c r="F327" s="35">
        <f t="shared" si="16"/>
        <v>2.6000000000000002E-2</v>
      </c>
    </row>
    <row r="328" spans="2:6" s="40" customFormat="1" ht="15" hidden="1" outlineLevel="1" x14ac:dyDescent="0.2">
      <c r="B328" s="38"/>
      <c r="C328" s="28" t="s">
        <v>56</v>
      </c>
      <c r="D328" s="32">
        <v>0.22</v>
      </c>
      <c r="E328" s="30">
        <v>1.3</v>
      </c>
      <c r="F328" s="35">
        <f t="shared" si="16"/>
        <v>0.28600000000000003</v>
      </c>
    </row>
    <row r="329" spans="2:6" s="40" customFormat="1" ht="15" hidden="1" outlineLevel="1" x14ac:dyDescent="0.2">
      <c r="B329" s="38"/>
      <c r="C329" s="28" t="s">
        <v>57</v>
      </c>
      <c r="D329" s="32">
        <v>0.27</v>
      </c>
      <c r="E329" s="30">
        <v>1.3</v>
      </c>
      <c r="F329" s="35">
        <f t="shared" si="16"/>
        <v>0.35100000000000003</v>
      </c>
    </row>
    <row r="330" spans="2:6" s="40" customFormat="1" ht="15" hidden="1" outlineLevel="1" x14ac:dyDescent="0.2">
      <c r="B330" s="38"/>
      <c r="C330" s="28" t="s">
        <v>58</v>
      </c>
      <c r="D330" s="32">
        <v>0.01</v>
      </c>
      <c r="E330" s="30">
        <v>1</v>
      </c>
      <c r="F330" s="35">
        <f t="shared" si="16"/>
        <v>0.01</v>
      </c>
    </row>
    <row r="331" spans="2:6" s="40" customFormat="1" ht="15" hidden="1" outlineLevel="1" x14ac:dyDescent="0.2">
      <c r="B331" s="38"/>
      <c r="C331" s="28" t="s">
        <v>59</v>
      </c>
      <c r="D331" s="32">
        <v>0.02</v>
      </c>
      <c r="E331" s="30">
        <v>1</v>
      </c>
      <c r="F331" s="35">
        <f t="shared" si="16"/>
        <v>0.02</v>
      </c>
    </row>
    <row r="332" spans="2:6" s="40" customFormat="1" ht="15" hidden="1" outlineLevel="1" x14ac:dyDescent="0.2">
      <c r="B332" s="38"/>
      <c r="C332" s="28" t="s">
        <v>60</v>
      </c>
      <c r="D332" s="32">
        <v>0.15</v>
      </c>
      <c r="E332" s="30">
        <v>1</v>
      </c>
      <c r="F332" s="35">
        <f t="shared" si="16"/>
        <v>0.15</v>
      </c>
    </row>
    <row r="333" spans="2:6" s="40" customFormat="1" ht="15" hidden="1" outlineLevel="1" x14ac:dyDescent="0.2">
      <c r="B333" s="38"/>
      <c r="C333" s="28" t="s">
        <v>61</v>
      </c>
      <c r="D333" s="32">
        <v>0.02</v>
      </c>
      <c r="E333" s="30">
        <v>1</v>
      </c>
      <c r="F333" s="35">
        <f t="shared" si="16"/>
        <v>0.02</v>
      </c>
    </row>
    <row r="334" spans="2:6" s="40" customFormat="1" ht="15" hidden="1" outlineLevel="1" x14ac:dyDescent="0.2">
      <c r="B334" s="38"/>
      <c r="C334" s="28" t="s">
        <v>62</v>
      </c>
      <c r="D334" s="32">
        <v>0.01</v>
      </c>
      <c r="E334" s="30">
        <v>1</v>
      </c>
      <c r="F334" s="35">
        <f t="shared" si="16"/>
        <v>0.01</v>
      </c>
    </row>
    <row r="335" spans="2:6" s="40" customFormat="1" ht="24" hidden="1" outlineLevel="1" x14ac:dyDescent="0.2">
      <c r="B335" s="38"/>
      <c r="C335" s="28" t="s">
        <v>26</v>
      </c>
      <c r="D335" s="32">
        <v>0.06</v>
      </c>
      <c r="E335" s="30">
        <v>1</v>
      </c>
      <c r="F335" s="35">
        <f t="shared" si="16"/>
        <v>0.06</v>
      </c>
    </row>
    <row r="336" spans="2:6" s="40" customFormat="1" ht="15" hidden="1" outlineLevel="1" x14ac:dyDescent="0.2">
      <c r="B336" s="38"/>
      <c r="C336" s="28" t="s">
        <v>63</v>
      </c>
      <c r="D336" s="32">
        <v>0.02</v>
      </c>
      <c r="E336" s="30">
        <v>1</v>
      </c>
      <c r="F336" s="35">
        <f t="shared" si="16"/>
        <v>0.02</v>
      </c>
    </row>
    <row r="337" spans="2:6" s="40" customFormat="1" ht="15" hidden="1" outlineLevel="1" x14ac:dyDescent="0.2">
      <c r="B337" s="38"/>
      <c r="C337" s="28" t="s">
        <v>28</v>
      </c>
      <c r="D337" s="32">
        <v>0.01</v>
      </c>
      <c r="E337" s="30">
        <v>1</v>
      </c>
      <c r="F337" s="35">
        <f t="shared" si="16"/>
        <v>0.01</v>
      </c>
    </row>
    <row r="338" spans="2:6" s="40" customFormat="1" ht="15" hidden="1" outlineLevel="1" x14ac:dyDescent="0.2">
      <c r="B338" s="38"/>
      <c r="C338" s="28" t="s">
        <v>64</v>
      </c>
      <c r="D338" s="32">
        <v>0.09</v>
      </c>
      <c r="E338" s="30">
        <v>1</v>
      </c>
      <c r="F338" s="35">
        <f t="shared" si="16"/>
        <v>0.09</v>
      </c>
    </row>
    <row r="339" spans="2:6" s="40" customFormat="1" ht="15" hidden="1" outlineLevel="1" x14ac:dyDescent="0.2">
      <c r="B339" s="38"/>
      <c r="C339" s="28" t="s">
        <v>30</v>
      </c>
      <c r="D339" s="32">
        <v>0.03</v>
      </c>
      <c r="E339" s="30">
        <v>1</v>
      </c>
      <c r="F339" s="35">
        <f t="shared" si="16"/>
        <v>0.03</v>
      </c>
    </row>
    <row r="340" spans="2:6" s="40" customFormat="1" ht="15" hidden="1" outlineLevel="1" x14ac:dyDescent="0.2">
      <c r="B340" s="38"/>
      <c r="C340" s="28" t="s">
        <v>31</v>
      </c>
      <c r="D340" s="32">
        <v>0.05</v>
      </c>
      <c r="E340" s="30"/>
      <c r="F340" s="36">
        <f>SUM(F326:F339)*D340</f>
        <v>5.5150000000000012E-2</v>
      </c>
    </row>
    <row r="341" spans="2:6" s="40" customFormat="1" ht="15" hidden="1" outlineLevel="1" x14ac:dyDescent="0.2">
      <c r="B341" s="38"/>
      <c r="C341" s="47" t="s">
        <v>39</v>
      </c>
      <c r="D341" s="48" t="s">
        <v>40</v>
      </c>
      <c r="E341" s="49"/>
      <c r="F341" s="50">
        <f>SUM(F326:F340)</f>
        <v>1.1581500000000002</v>
      </c>
    </row>
    <row r="342" spans="2:6" ht="21" customHeight="1" collapsed="1" x14ac:dyDescent="0.2">
      <c r="B342" s="1264" t="s">
        <v>105</v>
      </c>
      <c r="C342" s="1265"/>
      <c r="D342" s="1265"/>
      <c r="E342" s="1265"/>
      <c r="F342" s="1265"/>
    </row>
    <row r="343" spans="2:6" ht="51" x14ac:dyDescent="0.2">
      <c r="B343" s="31">
        <v>20</v>
      </c>
      <c r="C343" s="24" t="s">
        <v>106</v>
      </c>
      <c r="D343" s="25" t="s">
        <v>107</v>
      </c>
      <c r="E343" s="26" t="s">
        <v>108</v>
      </c>
      <c r="F343" s="42">
        <f>(1650+76*14)*0.4*E344</f>
        <v>1257.2876400000005</v>
      </c>
    </row>
    <row r="344" spans="2:6" s="43" customFormat="1" ht="76.5" customHeight="1" x14ac:dyDescent="0.2">
      <c r="B344" s="38"/>
      <c r="C344" s="39" t="s">
        <v>136</v>
      </c>
      <c r="D344" s="39" t="s">
        <v>138</v>
      </c>
      <c r="E344" s="44">
        <f>F361</f>
        <v>1.1581500000000002</v>
      </c>
      <c r="F344" s="45"/>
    </row>
    <row r="345" spans="2:6" s="40" customFormat="1" ht="15" x14ac:dyDescent="0.2">
      <c r="B345" s="38"/>
      <c r="C345" s="47" t="s">
        <v>21</v>
      </c>
      <c r="D345" s="29" t="s">
        <v>22</v>
      </c>
      <c r="E345" s="30" t="s">
        <v>23</v>
      </c>
      <c r="F345" s="30" t="s">
        <v>23</v>
      </c>
    </row>
    <row r="346" spans="2:6" s="40" customFormat="1" ht="15" hidden="1" outlineLevel="1" x14ac:dyDescent="0.2">
      <c r="B346" s="38"/>
      <c r="C346" s="28" t="s">
        <v>24</v>
      </c>
      <c r="D346" s="32">
        <v>0.02</v>
      </c>
      <c r="E346" s="30">
        <v>1</v>
      </c>
      <c r="F346" s="35">
        <f t="shared" ref="F346:F359" si="17">D346*E346</f>
        <v>0.02</v>
      </c>
    </row>
    <row r="347" spans="2:6" s="40" customFormat="1" ht="15" hidden="1" outlineLevel="1" x14ac:dyDescent="0.2">
      <c r="B347" s="38"/>
      <c r="C347" s="28" t="s">
        <v>25</v>
      </c>
      <c r="D347" s="32">
        <v>0.02</v>
      </c>
      <c r="E347" s="30">
        <v>1.3</v>
      </c>
      <c r="F347" s="35">
        <f t="shared" si="17"/>
        <v>2.6000000000000002E-2</v>
      </c>
    </row>
    <row r="348" spans="2:6" s="40" customFormat="1" ht="15" hidden="1" outlineLevel="1" x14ac:dyDescent="0.2">
      <c r="B348" s="38"/>
      <c r="C348" s="28" t="s">
        <v>56</v>
      </c>
      <c r="D348" s="32">
        <v>0.22</v>
      </c>
      <c r="E348" s="30">
        <v>1.3</v>
      </c>
      <c r="F348" s="35">
        <f t="shared" si="17"/>
        <v>0.28600000000000003</v>
      </c>
    </row>
    <row r="349" spans="2:6" s="40" customFormat="1" ht="15" hidden="1" outlineLevel="1" x14ac:dyDescent="0.2">
      <c r="B349" s="38"/>
      <c r="C349" s="28" t="s">
        <v>57</v>
      </c>
      <c r="D349" s="32">
        <v>0.27</v>
      </c>
      <c r="E349" s="30">
        <v>1.3</v>
      </c>
      <c r="F349" s="35">
        <f t="shared" si="17"/>
        <v>0.35100000000000003</v>
      </c>
    </row>
    <row r="350" spans="2:6" s="40" customFormat="1" ht="15" hidden="1" outlineLevel="1" x14ac:dyDescent="0.2">
      <c r="B350" s="38"/>
      <c r="C350" s="28" t="s">
        <v>58</v>
      </c>
      <c r="D350" s="32">
        <v>0.01</v>
      </c>
      <c r="E350" s="30">
        <v>1</v>
      </c>
      <c r="F350" s="35">
        <f t="shared" si="17"/>
        <v>0.01</v>
      </c>
    </row>
    <row r="351" spans="2:6" s="40" customFormat="1" ht="15" hidden="1" outlineLevel="1" x14ac:dyDescent="0.2">
      <c r="B351" s="38"/>
      <c r="C351" s="28" t="s">
        <v>59</v>
      </c>
      <c r="D351" s="32">
        <v>0.02</v>
      </c>
      <c r="E351" s="30">
        <v>1</v>
      </c>
      <c r="F351" s="35">
        <f t="shared" si="17"/>
        <v>0.02</v>
      </c>
    </row>
    <row r="352" spans="2:6" s="40" customFormat="1" ht="15" hidden="1" outlineLevel="1" x14ac:dyDescent="0.2">
      <c r="B352" s="38"/>
      <c r="C352" s="28" t="s">
        <v>60</v>
      </c>
      <c r="D352" s="32">
        <v>0.15</v>
      </c>
      <c r="E352" s="30">
        <v>1</v>
      </c>
      <c r="F352" s="35">
        <f t="shared" si="17"/>
        <v>0.15</v>
      </c>
    </row>
    <row r="353" spans="2:6" s="40" customFormat="1" ht="15" hidden="1" outlineLevel="1" x14ac:dyDescent="0.2">
      <c r="B353" s="38"/>
      <c r="C353" s="28" t="s">
        <v>61</v>
      </c>
      <c r="D353" s="32">
        <v>0.02</v>
      </c>
      <c r="E353" s="30">
        <v>1</v>
      </c>
      <c r="F353" s="35">
        <f t="shared" si="17"/>
        <v>0.02</v>
      </c>
    </row>
    <row r="354" spans="2:6" s="40" customFormat="1" ht="15" hidden="1" outlineLevel="1" x14ac:dyDescent="0.2">
      <c r="B354" s="38"/>
      <c r="C354" s="28" t="s">
        <v>62</v>
      </c>
      <c r="D354" s="32">
        <v>0.01</v>
      </c>
      <c r="E354" s="30">
        <v>1</v>
      </c>
      <c r="F354" s="35">
        <f t="shared" si="17"/>
        <v>0.01</v>
      </c>
    </row>
    <row r="355" spans="2:6" s="40" customFormat="1" ht="24" hidden="1" outlineLevel="1" x14ac:dyDescent="0.2">
      <c r="B355" s="38"/>
      <c r="C355" s="28" t="s">
        <v>26</v>
      </c>
      <c r="D355" s="32">
        <v>0.06</v>
      </c>
      <c r="E355" s="30">
        <v>1</v>
      </c>
      <c r="F355" s="35">
        <f t="shared" si="17"/>
        <v>0.06</v>
      </c>
    </row>
    <row r="356" spans="2:6" s="40" customFormat="1" ht="15" hidden="1" outlineLevel="1" x14ac:dyDescent="0.2">
      <c r="B356" s="38"/>
      <c r="C356" s="28" t="s">
        <v>63</v>
      </c>
      <c r="D356" s="32">
        <v>0.02</v>
      </c>
      <c r="E356" s="30">
        <v>1</v>
      </c>
      <c r="F356" s="35">
        <f t="shared" si="17"/>
        <v>0.02</v>
      </c>
    </row>
    <row r="357" spans="2:6" s="40" customFormat="1" ht="15" hidden="1" outlineLevel="1" x14ac:dyDescent="0.2">
      <c r="B357" s="38"/>
      <c r="C357" s="28" t="s">
        <v>28</v>
      </c>
      <c r="D357" s="32">
        <v>0.01</v>
      </c>
      <c r="E357" s="30">
        <v>1</v>
      </c>
      <c r="F357" s="35">
        <f t="shared" si="17"/>
        <v>0.01</v>
      </c>
    </row>
    <row r="358" spans="2:6" s="40" customFormat="1" ht="15" hidden="1" outlineLevel="1" x14ac:dyDescent="0.2">
      <c r="B358" s="38"/>
      <c r="C358" s="28" t="s">
        <v>64</v>
      </c>
      <c r="D358" s="32">
        <v>0.09</v>
      </c>
      <c r="E358" s="30">
        <v>1</v>
      </c>
      <c r="F358" s="35">
        <f t="shared" si="17"/>
        <v>0.09</v>
      </c>
    </row>
    <row r="359" spans="2:6" s="40" customFormat="1" ht="15" hidden="1" outlineLevel="1" x14ac:dyDescent="0.2">
      <c r="B359" s="38"/>
      <c r="C359" s="28" t="s">
        <v>30</v>
      </c>
      <c r="D359" s="32">
        <v>0.03</v>
      </c>
      <c r="E359" s="30">
        <v>1</v>
      </c>
      <c r="F359" s="35">
        <f t="shared" si="17"/>
        <v>0.03</v>
      </c>
    </row>
    <row r="360" spans="2:6" s="40" customFormat="1" ht="15" hidden="1" outlineLevel="1" x14ac:dyDescent="0.2">
      <c r="B360" s="38"/>
      <c r="C360" s="28" t="s">
        <v>31</v>
      </c>
      <c r="D360" s="32">
        <v>0.05</v>
      </c>
      <c r="E360" s="30"/>
      <c r="F360" s="36">
        <f>SUM(F346:F359)*D360</f>
        <v>5.5150000000000012E-2</v>
      </c>
    </row>
    <row r="361" spans="2:6" s="40" customFormat="1" ht="15" hidden="1" outlineLevel="1" x14ac:dyDescent="0.2">
      <c r="B361" s="38"/>
      <c r="C361" s="47" t="s">
        <v>39</v>
      </c>
      <c r="D361" s="48" t="s">
        <v>40</v>
      </c>
      <c r="E361" s="49"/>
      <c r="F361" s="50">
        <f>SUM(F346:F360)</f>
        <v>1.1581500000000002</v>
      </c>
    </row>
    <row r="362" spans="2:6" s="40" customFormat="1" ht="15" collapsed="1" x14ac:dyDescent="0.2">
      <c r="B362" s="1264" t="s">
        <v>1243</v>
      </c>
      <c r="C362" s="1265"/>
      <c r="D362" s="1265"/>
      <c r="E362" s="1265"/>
      <c r="F362" s="1265"/>
    </row>
    <row r="363" spans="2:6" ht="36.75" customHeight="1" x14ac:dyDescent="0.2">
      <c r="B363" s="31">
        <v>21</v>
      </c>
      <c r="C363" s="24" t="s">
        <v>1244</v>
      </c>
      <c r="D363" s="25" t="s">
        <v>109</v>
      </c>
      <c r="E363" s="26" t="s">
        <v>1104</v>
      </c>
      <c r="F363" s="42">
        <f>(32070+424*5)*0.4*(1+3*0.2)*E364</f>
        <v>25342.175040000009</v>
      </c>
    </row>
    <row r="364" spans="2:6" s="43" customFormat="1" ht="76.5" customHeight="1" x14ac:dyDescent="0.2">
      <c r="B364" s="38"/>
      <c r="C364" s="39" t="s">
        <v>136</v>
      </c>
      <c r="D364" s="39" t="s">
        <v>138</v>
      </c>
      <c r="E364" s="44">
        <f>F381</f>
        <v>1.1581500000000002</v>
      </c>
      <c r="F364" s="45"/>
    </row>
    <row r="365" spans="2:6" s="40" customFormat="1" ht="15" x14ac:dyDescent="0.2">
      <c r="B365" s="38"/>
      <c r="C365" s="47" t="s">
        <v>21</v>
      </c>
      <c r="D365" s="29" t="s">
        <v>22</v>
      </c>
      <c r="E365" s="30" t="s">
        <v>23</v>
      </c>
      <c r="F365" s="30" t="s">
        <v>23</v>
      </c>
    </row>
    <row r="366" spans="2:6" s="40" customFormat="1" ht="15" hidden="1" outlineLevel="1" x14ac:dyDescent="0.2">
      <c r="B366" s="38"/>
      <c r="C366" s="28" t="s">
        <v>24</v>
      </c>
      <c r="D366" s="32">
        <v>0.02</v>
      </c>
      <c r="E366" s="30">
        <v>1</v>
      </c>
      <c r="F366" s="35">
        <f t="shared" ref="F366:F379" si="18">D366*E366</f>
        <v>0.02</v>
      </c>
    </row>
    <row r="367" spans="2:6" s="40" customFormat="1" ht="15" hidden="1" outlineLevel="1" x14ac:dyDescent="0.2">
      <c r="B367" s="38"/>
      <c r="C367" s="28" t="s">
        <v>25</v>
      </c>
      <c r="D367" s="32">
        <v>0.02</v>
      </c>
      <c r="E367" s="30">
        <v>1.3</v>
      </c>
      <c r="F367" s="35">
        <f t="shared" si="18"/>
        <v>2.6000000000000002E-2</v>
      </c>
    </row>
    <row r="368" spans="2:6" s="40" customFormat="1" ht="15" hidden="1" outlineLevel="1" x14ac:dyDescent="0.2">
      <c r="B368" s="38"/>
      <c r="C368" s="28" t="s">
        <v>56</v>
      </c>
      <c r="D368" s="32">
        <v>0.22</v>
      </c>
      <c r="E368" s="30">
        <v>1.3</v>
      </c>
      <c r="F368" s="35">
        <f t="shared" si="18"/>
        <v>0.28600000000000003</v>
      </c>
    </row>
    <row r="369" spans="2:6" s="40" customFormat="1" ht="15" hidden="1" outlineLevel="1" x14ac:dyDescent="0.2">
      <c r="B369" s="38"/>
      <c r="C369" s="28" t="s">
        <v>57</v>
      </c>
      <c r="D369" s="32">
        <v>0.27</v>
      </c>
      <c r="E369" s="30">
        <v>1.3</v>
      </c>
      <c r="F369" s="35">
        <f t="shared" si="18"/>
        <v>0.35100000000000003</v>
      </c>
    </row>
    <row r="370" spans="2:6" s="40" customFormat="1" ht="15" hidden="1" outlineLevel="1" x14ac:dyDescent="0.2">
      <c r="B370" s="38"/>
      <c r="C370" s="28" t="s">
        <v>58</v>
      </c>
      <c r="D370" s="32">
        <v>0.01</v>
      </c>
      <c r="E370" s="30">
        <v>1</v>
      </c>
      <c r="F370" s="35">
        <f t="shared" si="18"/>
        <v>0.01</v>
      </c>
    </row>
    <row r="371" spans="2:6" s="40" customFormat="1" ht="15" hidden="1" outlineLevel="1" x14ac:dyDescent="0.2">
      <c r="B371" s="38"/>
      <c r="C371" s="28" t="s">
        <v>59</v>
      </c>
      <c r="D371" s="32">
        <v>0.02</v>
      </c>
      <c r="E371" s="30">
        <v>1</v>
      </c>
      <c r="F371" s="35">
        <f t="shared" si="18"/>
        <v>0.02</v>
      </c>
    </row>
    <row r="372" spans="2:6" s="40" customFormat="1" ht="15" hidden="1" outlineLevel="1" x14ac:dyDescent="0.2">
      <c r="B372" s="38"/>
      <c r="C372" s="28" t="s">
        <v>60</v>
      </c>
      <c r="D372" s="32">
        <v>0.15</v>
      </c>
      <c r="E372" s="30">
        <v>1</v>
      </c>
      <c r="F372" s="35">
        <f t="shared" si="18"/>
        <v>0.15</v>
      </c>
    </row>
    <row r="373" spans="2:6" s="40" customFormat="1" ht="15" hidden="1" outlineLevel="1" x14ac:dyDescent="0.2">
      <c r="B373" s="38"/>
      <c r="C373" s="28" t="s">
        <v>61</v>
      </c>
      <c r="D373" s="32">
        <v>0.02</v>
      </c>
      <c r="E373" s="30">
        <v>1</v>
      </c>
      <c r="F373" s="35">
        <f t="shared" si="18"/>
        <v>0.02</v>
      </c>
    </row>
    <row r="374" spans="2:6" s="40" customFormat="1" ht="15" hidden="1" outlineLevel="1" x14ac:dyDescent="0.2">
      <c r="B374" s="38"/>
      <c r="C374" s="28" t="s">
        <v>62</v>
      </c>
      <c r="D374" s="32">
        <v>0.01</v>
      </c>
      <c r="E374" s="30">
        <v>1</v>
      </c>
      <c r="F374" s="35">
        <f t="shared" si="18"/>
        <v>0.01</v>
      </c>
    </row>
    <row r="375" spans="2:6" s="40" customFormat="1" ht="24" hidden="1" outlineLevel="1" x14ac:dyDescent="0.2">
      <c r="B375" s="38"/>
      <c r="C375" s="28" t="s">
        <v>26</v>
      </c>
      <c r="D375" s="32">
        <v>0.06</v>
      </c>
      <c r="E375" s="30">
        <v>1</v>
      </c>
      <c r="F375" s="35">
        <f t="shared" si="18"/>
        <v>0.06</v>
      </c>
    </row>
    <row r="376" spans="2:6" s="40" customFormat="1" ht="15" hidden="1" outlineLevel="1" x14ac:dyDescent="0.2">
      <c r="B376" s="38"/>
      <c r="C376" s="28" t="s">
        <v>63</v>
      </c>
      <c r="D376" s="32">
        <v>0.02</v>
      </c>
      <c r="E376" s="30">
        <v>1</v>
      </c>
      <c r="F376" s="35">
        <f t="shared" si="18"/>
        <v>0.02</v>
      </c>
    </row>
    <row r="377" spans="2:6" s="40" customFormat="1" ht="15" hidden="1" outlineLevel="1" x14ac:dyDescent="0.2">
      <c r="B377" s="38"/>
      <c r="C377" s="28" t="s">
        <v>28</v>
      </c>
      <c r="D377" s="32">
        <v>0.01</v>
      </c>
      <c r="E377" s="30">
        <v>1</v>
      </c>
      <c r="F377" s="35">
        <f t="shared" si="18"/>
        <v>0.01</v>
      </c>
    </row>
    <row r="378" spans="2:6" s="40" customFormat="1" ht="15" hidden="1" outlineLevel="1" x14ac:dyDescent="0.2">
      <c r="B378" s="38"/>
      <c r="C378" s="28" t="s">
        <v>64</v>
      </c>
      <c r="D378" s="32">
        <v>0.09</v>
      </c>
      <c r="E378" s="30">
        <v>1</v>
      </c>
      <c r="F378" s="35">
        <f t="shared" si="18"/>
        <v>0.09</v>
      </c>
    </row>
    <row r="379" spans="2:6" s="40" customFormat="1" ht="15" hidden="1" outlineLevel="1" x14ac:dyDescent="0.2">
      <c r="B379" s="38"/>
      <c r="C379" s="28" t="s">
        <v>30</v>
      </c>
      <c r="D379" s="32">
        <v>0.03</v>
      </c>
      <c r="E379" s="30">
        <v>1</v>
      </c>
      <c r="F379" s="35">
        <f t="shared" si="18"/>
        <v>0.03</v>
      </c>
    </row>
    <row r="380" spans="2:6" s="40" customFormat="1" ht="15" hidden="1" outlineLevel="1" x14ac:dyDescent="0.2">
      <c r="B380" s="38"/>
      <c r="C380" s="28" t="s">
        <v>31</v>
      </c>
      <c r="D380" s="32">
        <v>0.05</v>
      </c>
      <c r="E380" s="30"/>
      <c r="F380" s="36">
        <f>SUM(F366:F379)*D380</f>
        <v>5.5150000000000012E-2</v>
      </c>
    </row>
    <row r="381" spans="2:6" s="40" customFormat="1" ht="15" hidden="1" outlineLevel="1" x14ac:dyDescent="0.2">
      <c r="B381" s="38"/>
      <c r="C381" s="47" t="s">
        <v>39</v>
      </c>
      <c r="D381" s="48" t="s">
        <v>40</v>
      </c>
      <c r="E381" s="49"/>
      <c r="F381" s="50">
        <f>SUM(F366:F380)</f>
        <v>1.1581500000000002</v>
      </c>
    </row>
    <row r="382" spans="2:6" ht="21" customHeight="1" collapsed="1" x14ac:dyDescent="0.2">
      <c r="B382" s="1264" t="s">
        <v>110</v>
      </c>
      <c r="C382" s="1265"/>
      <c r="D382" s="1265"/>
      <c r="E382" s="1265"/>
      <c r="F382" s="1265"/>
    </row>
    <row r="383" spans="2:6" ht="63.75" x14ac:dyDescent="0.2">
      <c r="B383" s="31">
        <v>22</v>
      </c>
      <c r="C383" s="24" t="s">
        <v>111</v>
      </c>
      <c r="D383" s="25" t="s">
        <v>97</v>
      </c>
      <c r="E383" s="26" t="s">
        <v>1240</v>
      </c>
      <c r="F383" s="42">
        <f>(21320*1)*0.4*E384</f>
        <v>9957.2927999999993</v>
      </c>
    </row>
    <row r="384" spans="2:6" s="43" customFormat="1" ht="48.75" customHeight="1" x14ac:dyDescent="0.2">
      <c r="B384" s="31"/>
      <c r="C384" s="39" t="s">
        <v>136</v>
      </c>
      <c r="D384" s="39" t="s">
        <v>139</v>
      </c>
      <c r="E384" s="44">
        <f>F401</f>
        <v>1.1676</v>
      </c>
      <c r="F384" s="45"/>
    </row>
    <row r="385" spans="2:6" s="40" customFormat="1" x14ac:dyDescent="0.2">
      <c r="B385" s="31"/>
      <c r="C385" s="28" t="s">
        <v>21</v>
      </c>
      <c r="D385" s="29" t="s">
        <v>22</v>
      </c>
      <c r="E385" s="30" t="s">
        <v>23</v>
      </c>
      <c r="F385" s="30" t="s">
        <v>23</v>
      </c>
    </row>
    <row r="386" spans="2:6" s="40" customFormat="1" ht="15" hidden="1" outlineLevel="1" x14ac:dyDescent="0.2">
      <c r="B386" s="38"/>
      <c r="C386" s="28" t="s">
        <v>24</v>
      </c>
      <c r="D386" s="32">
        <v>0.02</v>
      </c>
      <c r="E386" s="30">
        <v>1</v>
      </c>
      <c r="F386" s="35">
        <f t="shared" ref="F386:F399" si="19">D386*E386</f>
        <v>0.02</v>
      </c>
    </row>
    <row r="387" spans="2:6" s="40" customFormat="1" ht="15" hidden="1" outlineLevel="1" x14ac:dyDescent="0.2">
      <c r="B387" s="38"/>
      <c r="C387" s="28" t="s">
        <v>25</v>
      </c>
      <c r="D387" s="32">
        <v>0.02</v>
      </c>
      <c r="E387" s="30">
        <v>1.3</v>
      </c>
      <c r="F387" s="35">
        <f t="shared" si="19"/>
        <v>2.6000000000000002E-2</v>
      </c>
    </row>
    <row r="388" spans="2:6" s="40" customFormat="1" ht="24" hidden="1" outlineLevel="1" x14ac:dyDescent="0.2">
      <c r="B388" s="38"/>
      <c r="C388" s="28" t="s">
        <v>26</v>
      </c>
      <c r="D388" s="32">
        <v>0.06</v>
      </c>
      <c r="E388" s="30">
        <v>1</v>
      </c>
      <c r="F388" s="35">
        <f t="shared" si="19"/>
        <v>0.06</v>
      </c>
    </row>
    <row r="389" spans="2:6" s="40" customFormat="1" ht="15" hidden="1" outlineLevel="1" x14ac:dyDescent="0.2">
      <c r="B389" s="38"/>
      <c r="C389" s="28" t="s">
        <v>27</v>
      </c>
      <c r="D389" s="32">
        <v>0.02</v>
      </c>
      <c r="E389" s="30">
        <v>1</v>
      </c>
      <c r="F389" s="35">
        <f t="shared" si="19"/>
        <v>0.02</v>
      </c>
    </row>
    <row r="390" spans="2:6" s="40" customFormat="1" ht="15" hidden="1" outlineLevel="1" x14ac:dyDescent="0.2">
      <c r="B390" s="38"/>
      <c r="C390" s="28" t="s">
        <v>28</v>
      </c>
      <c r="D390" s="32">
        <v>0.01</v>
      </c>
      <c r="E390" s="30">
        <v>1</v>
      </c>
      <c r="F390" s="35">
        <f t="shared" si="19"/>
        <v>0.01</v>
      </c>
    </row>
    <row r="391" spans="2:6" s="40" customFormat="1" ht="15" hidden="1" outlineLevel="1" x14ac:dyDescent="0.2">
      <c r="B391" s="38"/>
      <c r="C391" s="28" t="s">
        <v>29</v>
      </c>
      <c r="D391" s="32">
        <v>0.09</v>
      </c>
      <c r="E391" s="30">
        <v>1</v>
      </c>
      <c r="F391" s="35">
        <f t="shared" si="19"/>
        <v>0.09</v>
      </c>
    </row>
    <row r="392" spans="2:6" s="40" customFormat="1" ht="15" hidden="1" outlineLevel="1" x14ac:dyDescent="0.2">
      <c r="B392" s="38"/>
      <c r="C392" s="28" t="s">
        <v>30</v>
      </c>
      <c r="D392" s="32">
        <v>0.03</v>
      </c>
      <c r="E392" s="30">
        <v>1</v>
      </c>
      <c r="F392" s="35">
        <f t="shared" si="19"/>
        <v>0.03</v>
      </c>
    </row>
    <row r="393" spans="2:6" s="40" customFormat="1" ht="48" hidden="1" outlineLevel="1" x14ac:dyDescent="0.2">
      <c r="B393" s="38"/>
      <c r="C393" s="28" t="s">
        <v>32</v>
      </c>
      <c r="D393" s="33">
        <v>0.245</v>
      </c>
      <c r="E393" s="30">
        <v>1.3</v>
      </c>
      <c r="F393" s="35">
        <f t="shared" si="19"/>
        <v>0.31850000000000001</v>
      </c>
    </row>
    <row r="394" spans="2:6" s="40" customFormat="1" ht="48" hidden="1" outlineLevel="1" x14ac:dyDescent="0.2">
      <c r="B394" s="38"/>
      <c r="C394" s="28" t="s">
        <v>33</v>
      </c>
      <c r="D394" s="33">
        <v>0.27500000000000002</v>
      </c>
      <c r="E394" s="30">
        <v>1.3</v>
      </c>
      <c r="F394" s="35">
        <f t="shared" si="19"/>
        <v>0.35750000000000004</v>
      </c>
    </row>
    <row r="395" spans="2:6" s="40" customFormat="1" ht="48" hidden="1" outlineLevel="1" x14ac:dyDescent="0.2">
      <c r="B395" s="38"/>
      <c r="C395" s="28" t="s">
        <v>34</v>
      </c>
      <c r="D395" s="33">
        <v>1.4999999999999999E-2</v>
      </c>
      <c r="E395" s="30">
        <v>1</v>
      </c>
      <c r="F395" s="35">
        <f t="shared" si="19"/>
        <v>1.4999999999999999E-2</v>
      </c>
    </row>
    <row r="396" spans="2:6" s="40" customFormat="1" ht="36" hidden="1" outlineLevel="1" x14ac:dyDescent="0.2">
      <c r="B396" s="38"/>
      <c r="C396" s="28" t="s">
        <v>35</v>
      </c>
      <c r="D396" s="33">
        <v>2.5000000000000001E-2</v>
      </c>
      <c r="E396" s="30">
        <v>1</v>
      </c>
      <c r="F396" s="35">
        <f t="shared" si="19"/>
        <v>2.5000000000000001E-2</v>
      </c>
    </row>
    <row r="397" spans="2:6" s="40" customFormat="1" ht="48" hidden="1" outlineLevel="1" x14ac:dyDescent="0.2">
      <c r="B397" s="38"/>
      <c r="C397" s="28" t="s">
        <v>36</v>
      </c>
      <c r="D397" s="33">
        <v>0.1</v>
      </c>
      <c r="E397" s="30">
        <v>1</v>
      </c>
      <c r="F397" s="35">
        <f t="shared" si="19"/>
        <v>0.1</v>
      </c>
    </row>
    <row r="398" spans="2:6" s="40" customFormat="1" ht="48" hidden="1" outlineLevel="1" x14ac:dyDescent="0.2">
      <c r="B398" s="38"/>
      <c r="C398" s="28" t="s">
        <v>37</v>
      </c>
      <c r="D398" s="33">
        <v>2.5000000000000001E-2</v>
      </c>
      <c r="E398" s="30">
        <v>1</v>
      </c>
      <c r="F398" s="35">
        <f t="shared" si="19"/>
        <v>2.5000000000000001E-2</v>
      </c>
    </row>
    <row r="399" spans="2:6" s="40" customFormat="1" ht="48" hidden="1" outlineLevel="1" x14ac:dyDescent="0.2">
      <c r="B399" s="38"/>
      <c r="C399" s="28" t="s">
        <v>38</v>
      </c>
      <c r="D399" s="33">
        <v>1.4999999999999999E-2</v>
      </c>
      <c r="E399" s="30">
        <v>1</v>
      </c>
      <c r="F399" s="35">
        <f t="shared" si="19"/>
        <v>1.4999999999999999E-2</v>
      </c>
    </row>
    <row r="400" spans="2:6" s="40" customFormat="1" ht="15" hidden="1" outlineLevel="1" x14ac:dyDescent="0.2">
      <c r="B400" s="38"/>
      <c r="C400" s="28" t="s">
        <v>31</v>
      </c>
      <c r="D400" s="32">
        <v>0.05</v>
      </c>
      <c r="E400" s="30"/>
      <c r="F400" s="37">
        <f>SUM(F386:F399)*D400</f>
        <v>5.5599999999999997E-2</v>
      </c>
    </row>
    <row r="401" spans="2:6" s="40" customFormat="1" ht="15" hidden="1" outlineLevel="1" x14ac:dyDescent="0.2">
      <c r="B401" s="38"/>
      <c r="C401" s="28" t="s">
        <v>39</v>
      </c>
      <c r="D401" s="34">
        <f>SUM(D386:D400)</f>
        <v>1</v>
      </c>
      <c r="E401" s="30"/>
      <c r="F401" s="34">
        <f>SUM(F386:F400)</f>
        <v>1.1676</v>
      </c>
    </row>
    <row r="402" spans="2:6" s="40" customFormat="1" ht="25.5" collapsed="1" x14ac:dyDescent="0.2">
      <c r="B402" s="853">
        <v>25</v>
      </c>
      <c r="C402" s="24" t="s">
        <v>1242</v>
      </c>
      <c r="D402" s="25" t="s">
        <v>72</v>
      </c>
      <c r="E402" s="26" t="s">
        <v>1241</v>
      </c>
      <c r="F402" s="42">
        <f>(2400*1)*0.4*E403</f>
        <v>86.399999999999991</v>
      </c>
    </row>
    <row r="403" spans="2:6" s="43" customFormat="1" ht="76.5" customHeight="1" x14ac:dyDescent="0.2">
      <c r="B403" s="854"/>
      <c r="C403" s="39" t="s">
        <v>136</v>
      </c>
      <c r="D403" s="39" t="s">
        <v>138</v>
      </c>
      <c r="E403" s="44">
        <f>F420</f>
        <v>0.09</v>
      </c>
      <c r="F403" s="45"/>
    </row>
    <row r="404" spans="2:6" s="40" customFormat="1" ht="15" x14ac:dyDescent="0.2">
      <c r="B404" s="854"/>
      <c r="C404" s="47" t="s">
        <v>21</v>
      </c>
      <c r="D404" s="29" t="s">
        <v>22</v>
      </c>
      <c r="E404" s="30" t="s">
        <v>23</v>
      </c>
      <c r="F404" s="30" t="s">
        <v>23</v>
      </c>
    </row>
    <row r="405" spans="2:6" ht="21" customHeight="1" collapsed="1" x14ac:dyDescent="0.2">
      <c r="B405" s="1264" t="s">
        <v>112</v>
      </c>
      <c r="C405" s="1265"/>
      <c r="D405" s="1265"/>
      <c r="E405" s="1265"/>
      <c r="F405" s="1265"/>
    </row>
    <row r="406" spans="2:6" s="1276" customFormat="1" ht="48.75" customHeight="1" x14ac:dyDescent="0.2">
      <c r="B406" s="1271">
        <v>23</v>
      </c>
      <c r="C406" s="1272" t="s">
        <v>1124</v>
      </c>
      <c r="D406" s="1273" t="s">
        <v>113</v>
      </c>
      <c r="E406" s="1274" t="s">
        <v>1234</v>
      </c>
      <c r="F406" s="1275">
        <f>91000*(1+4*0.2)*0.4*E407</f>
        <v>42171.947999999997</v>
      </c>
    </row>
    <row r="407" spans="2:6" s="43" customFormat="1" ht="110.25" customHeight="1" x14ac:dyDescent="0.2">
      <c r="B407" s="31"/>
      <c r="C407" s="39" t="s">
        <v>136</v>
      </c>
      <c r="D407" s="39" t="s">
        <v>155</v>
      </c>
      <c r="E407" s="44">
        <f>F424</f>
        <v>0.64364999999999994</v>
      </c>
      <c r="F407" s="45"/>
    </row>
    <row r="408" spans="2:6" s="40" customFormat="1" ht="15" x14ac:dyDescent="0.2">
      <c r="B408" s="38"/>
      <c r="C408" s="47" t="s">
        <v>21</v>
      </c>
      <c r="D408" s="29" t="s">
        <v>22</v>
      </c>
      <c r="E408" s="30" t="s">
        <v>23</v>
      </c>
      <c r="F408" s="30" t="s">
        <v>23</v>
      </c>
    </row>
    <row r="409" spans="2:6" s="40" customFormat="1" ht="15" hidden="1" outlineLevel="1" x14ac:dyDescent="0.2">
      <c r="B409" s="38"/>
      <c r="C409" s="53" t="s">
        <v>140</v>
      </c>
      <c r="D409" s="52">
        <v>0.01</v>
      </c>
      <c r="E409" s="30">
        <v>1</v>
      </c>
      <c r="F409" s="35">
        <f t="shared" ref="F409:F422" si="20">D409*E409</f>
        <v>0.01</v>
      </c>
    </row>
    <row r="410" spans="2:6" s="40" customFormat="1" ht="15" hidden="1" outlineLevel="1" x14ac:dyDescent="0.2">
      <c r="B410" s="38"/>
      <c r="C410" s="53" t="s">
        <v>141</v>
      </c>
      <c r="D410" s="52">
        <v>0.03</v>
      </c>
      <c r="E410" s="30">
        <v>1</v>
      </c>
      <c r="F410" s="35">
        <f t="shared" si="20"/>
        <v>0.03</v>
      </c>
    </row>
    <row r="411" spans="2:6" s="40" customFormat="1" ht="15" hidden="1" outlineLevel="1" x14ac:dyDescent="0.2">
      <c r="B411" s="38"/>
      <c r="C411" s="53" t="s">
        <v>142</v>
      </c>
      <c r="D411" s="52">
        <v>0.09</v>
      </c>
      <c r="E411" s="30">
        <v>1.3</v>
      </c>
      <c r="F411" s="35">
        <f t="shared" si="20"/>
        <v>0.11699999999999999</v>
      </c>
    </row>
    <row r="412" spans="2:6" s="40" customFormat="1" ht="15" hidden="1" outlineLevel="1" x14ac:dyDescent="0.2">
      <c r="B412" s="38"/>
      <c r="C412" s="53" t="s">
        <v>143</v>
      </c>
      <c r="D412" s="52">
        <v>0.12</v>
      </c>
      <c r="E412" s="30">
        <v>1.3</v>
      </c>
      <c r="F412" s="35">
        <f t="shared" si="20"/>
        <v>0.156</v>
      </c>
    </row>
    <row r="413" spans="2:6" s="40" customFormat="1" ht="36" hidden="1" outlineLevel="1" x14ac:dyDescent="0.2">
      <c r="B413" s="38"/>
      <c r="C413" s="53" t="s">
        <v>144</v>
      </c>
      <c r="D413" s="52">
        <v>0.05</v>
      </c>
      <c r="E413" s="30">
        <v>1</v>
      </c>
      <c r="F413" s="35">
        <f t="shared" si="20"/>
        <v>0.05</v>
      </c>
    </row>
    <row r="414" spans="2:6" s="40" customFormat="1" ht="36" hidden="1" outlineLevel="1" x14ac:dyDescent="0.2">
      <c r="B414" s="38"/>
      <c r="C414" s="53" t="s">
        <v>145</v>
      </c>
      <c r="D414" s="52">
        <v>0.04</v>
      </c>
      <c r="E414" s="30">
        <v>1</v>
      </c>
      <c r="F414" s="35">
        <f t="shared" si="20"/>
        <v>0.04</v>
      </c>
    </row>
    <row r="415" spans="2:6" s="40" customFormat="1" ht="36" hidden="1" outlineLevel="1" x14ac:dyDescent="0.2">
      <c r="B415" s="38"/>
      <c r="C415" s="53" t="s">
        <v>146</v>
      </c>
      <c r="D415" s="52"/>
      <c r="E415" s="30">
        <v>1</v>
      </c>
      <c r="F415" s="35">
        <f t="shared" si="20"/>
        <v>0</v>
      </c>
    </row>
    <row r="416" spans="2:6" s="40" customFormat="1" ht="36" hidden="1" outlineLevel="1" x14ac:dyDescent="0.2">
      <c r="B416" s="38"/>
      <c r="C416" s="53" t="s">
        <v>147</v>
      </c>
      <c r="D416" s="52"/>
      <c r="E416" s="30">
        <v>1</v>
      </c>
      <c r="F416" s="35">
        <f t="shared" si="20"/>
        <v>0</v>
      </c>
    </row>
    <row r="417" spans="2:6" s="40" customFormat="1" ht="36" hidden="1" outlineLevel="1" x14ac:dyDescent="0.2">
      <c r="B417" s="38"/>
      <c r="C417" s="53" t="s">
        <v>148</v>
      </c>
      <c r="D417" s="52">
        <v>0.02</v>
      </c>
      <c r="E417" s="30">
        <v>1</v>
      </c>
      <c r="F417" s="35">
        <f t="shared" si="20"/>
        <v>0.02</v>
      </c>
    </row>
    <row r="418" spans="2:6" s="40" customFormat="1" ht="36" hidden="1" outlineLevel="1" x14ac:dyDescent="0.2">
      <c r="B418" s="38"/>
      <c r="C418" s="53" t="s">
        <v>149</v>
      </c>
      <c r="D418" s="52"/>
      <c r="E418" s="30">
        <v>1</v>
      </c>
      <c r="F418" s="35">
        <f t="shared" si="20"/>
        <v>0</v>
      </c>
    </row>
    <row r="419" spans="2:6" s="40" customFormat="1" ht="15" hidden="1" outlineLevel="1" x14ac:dyDescent="0.2">
      <c r="B419" s="38"/>
      <c r="C419" s="53" t="s">
        <v>150</v>
      </c>
      <c r="D419" s="52">
        <v>0.04</v>
      </c>
      <c r="E419" s="30">
        <v>1</v>
      </c>
      <c r="F419" s="35">
        <f t="shared" si="20"/>
        <v>0.04</v>
      </c>
    </row>
    <row r="420" spans="2:6" s="40" customFormat="1" ht="15" hidden="1" outlineLevel="1" x14ac:dyDescent="0.2">
      <c r="B420" s="38"/>
      <c r="C420" s="53" t="s">
        <v>151</v>
      </c>
      <c r="D420" s="52">
        <v>0.09</v>
      </c>
      <c r="E420" s="30">
        <v>1</v>
      </c>
      <c r="F420" s="35">
        <f t="shared" si="20"/>
        <v>0.09</v>
      </c>
    </row>
    <row r="421" spans="2:6" s="40" customFormat="1" ht="15" hidden="1" outlineLevel="1" x14ac:dyDescent="0.2">
      <c r="B421" s="38"/>
      <c r="C421" s="53" t="s">
        <v>152</v>
      </c>
      <c r="D421" s="52">
        <v>0.05</v>
      </c>
      <c r="E421" s="30">
        <v>1</v>
      </c>
      <c r="F421" s="35">
        <f t="shared" si="20"/>
        <v>0.05</v>
      </c>
    </row>
    <row r="422" spans="2:6" s="40" customFormat="1" ht="24" hidden="1" outlineLevel="1" x14ac:dyDescent="0.2">
      <c r="B422" s="38"/>
      <c r="C422" s="53" t="s">
        <v>153</v>
      </c>
      <c r="D422" s="52">
        <v>0.01</v>
      </c>
      <c r="E422" s="30">
        <v>1</v>
      </c>
      <c r="F422" s="35">
        <f t="shared" si="20"/>
        <v>0.01</v>
      </c>
    </row>
    <row r="423" spans="2:6" s="40" customFormat="1" ht="15" hidden="1" outlineLevel="1" x14ac:dyDescent="0.2">
      <c r="B423" s="38"/>
      <c r="C423" s="53" t="s">
        <v>154</v>
      </c>
      <c r="D423" s="52">
        <v>0.05</v>
      </c>
      <c r="E423" s="30"/>
      <c r="F423" s="36">
        <f>SUM(F409:F422)*D423</f>
        <v>3.065E-2</v>
      </c>
    </row>
    <row r="424" spans="2:6" s="40" customFormat="1" ht="15" hidden="1" outlineLevel="1" x14ac:dyDescent="0.2">
      <c r="B424" s="38"/>
      <c r="C424" s="47" t="s">
        <v>39</v>
      </c>
      <c r="D424" s="48" t="s">
        <v>40</v>
      </c>
      <c r="E424" s="49"/>
      <c r="F424" s="50">
        <f>SUM(F409:F423)</f>
        <v>0.64364999999999994</v>
      </c>
    </row>
    <row r="425" spans="2:6" ht="38.25" collapsed="1" x14ac:dyDescent="0.2">
      <c r="B425" s="31">
        <v>24</v>
      </c>
      <c r="C425" s="24" t="s">
        <v>114</v>
      </c>
      <c r="D425" s="25" t="s">
        <v>79</v>
      </c>
      <c r="E425" s="26" t="s">
        <v>115</v>
      </c>
      <c r="F425" s="42">
        <f>(36610+4570*10)*0.4*E426</f>
        <v>38130.930600000007</v>
      </c>
    </row>
    <row r="426" spans="2:6" s="43" customFormat="1" ht="76.5" customHeight="1" x14ac:dyDescent="0.2">
      <c r="B426" s="38"/>
      <c r="C426" s="39" t="s">
        <v>136</v>
      </c>
      <c r="D426" s="39" t="s">
        <v>138</v>
      </c>
      <c r="E426" s="44">
        <f>F443</f>
        <v>1.1581500000000002</v>
      </c>
      <c r="F426" s="45"/>
    </row>
    <row r="427" spans="2:6" s="40" customFormat="1" ht="15" x14ac:dyDescent="0.2">
      <c r="B427" s="38"/>
      <c r="C427" s="47" t="s">
        <v>21</v>
      </c>
      <c r="D427" s="29" t="s">
        <v>22</v>
      </c>
      <c r="E427" s="30" t="s">
        <v>23</v>
      </c>
      <c r="F427" s="30" t="s">
        <v>23</v>
      </c>
    </row>
    <row r="428" spans="2:6" s="40" customFormat="1" ht="15" hidden="1" outlineLevel="1" x14ac:dyDescent="0.2">
      <c r="B428" s="38"/>
      <c r="C428" s="28" t="s">
        <v>24</v>
      </c>
      <c r="D428" s="32">
        <v>0.02</v>
      </c>
      <c r="E428" s="30">
        <v>1</v>
      </c>
      <c r="F428" s="35">
        <f t="shared" ref="F428:F441" si="21">D428*E428</f>
        <v>0.02</v>
      </c>
    </row>
    <row r="429" spans="2:6" s="40" customFormat="1" ht="15" hidden="1" outlineLevel="1" x14ac:dyDescent="0.2">
      <c r="B429" s="38"/>
      <c r="C429" s="28" t="s">
        <v>25</v>
      </c>
      <c r="D429" s="32">
        <v>0.02</v>
      </c>
      <c r="E429" s="30">
        <v>1.3</v>
      </c>
      <c r="F429" s="35">
        <f t="shared" si="21"/>
        <v>2.6000000000000002E-2</v>
      </c>
    </row>
    <row r="430" spans="2:6" s="40" customFormat="1" ht="15" hidden="1" outlineLevel="1" x14ac:dyDescent="0.2">
      <c r="B430" s="38"/>
      <c r="C430" s="28" t="s">
        <v>56</v>
      </c>
      <c r="D430" s="32">
        <v>0.22</v>
      </c>
      <c r="E430" s="30">
        <v>1.3</v>
      </c>
      <c r="F430" s="35">
        <f t="shared" si="21"/>
        <v>0.28600000000000003</v>
      </c>
    </row>
    <row r="431" spans="2:6" s="40" customFormat="1" ht="15" hidden="1" outlineLevel="1" x14ac:dyDescent="0.2">
      <c r="B431" s="38"/>
      <c r="C431" s="28" t="s">
        <v>57</v>
      </c>
      <c r="D431" s="32">
        <v>0.27</v>
      </c>
      <c r="E431" s="30">
        <v>1.3</v>
      </c>
      <c r="F431" s="35">
        <f t="shared" si="21"/>
        <v>0.35100000000000003</v>
      </c>
    </row>
    <row r="432" spans="2:6" s="40" customFormat="1" ht="15" hidden="1" outlineLevel="1" x14ac:dyDescent="0.2">
      <c r="B432" s="38"/>
      <c r="C432" s="28" t="s">
        <v>58</v>
      </c>
      <c r="D432" s="32">
        <v>0.01</v>
      </c>
      <c r="E432" s="30">
        <v>1</v>
      </c>
      <c r="F432" s="35">
        <f t="shared" si="21"/>
        <v>0.01</v>
      </c>
    </row>
    <row r="433" spans="2:6" s="40" customFormat="1" ht="15" hidden="1" outlineLevel="1" x14ac:dyDescent="0.2">
      <c r="B433" s="38"/>
      <c r="C433" s="28" t="s">
        <v>59</v>
      </c>
      <c r="D433" s="32">
        <v>0.02</v>
      </c>
      <c r="E433" s="30">
        <v>1</v>
      </c>
      <c r="F433" s="35">
        <f t="shared" si="21"/>
        <v>0.02</v>
      </c>
    </row>
    <row r="434" spans="2:6" s="40" customFormat="1" ht="15" hidden="1" outlineLevel="1" x14ac:dyDescent="0.2">
      <c r="B434" s="38"/>
      <c r="C434" s="28" t="s">
        <v>60</v>
      </c>
      <c r="D434" s="32">
        <v>0.15</v>
      </c>
      <c r="E434" s="30">
        <v>1</v>
      </c>
      <c r="F434" s="35">
        <f t="shared" si="21"/>
        <v>0.15</v>
      </c>
    </row>
    <row r="435" spans="2:6" s="40" customFormat="1" ht="15" hidden="1" outlineLevel="1" x14ac:dyDescent="0.2">
      <c r="B435" s="38"/>
      <c r="C435" s="28" t="s">
        <v>61</v>
      </c>
      <c r="D435" s="32">
        <v>0.02</v>
      </c>
      <c r="E435" s="30">
        <v>1</v>
      </c>
      <c r="F435" s="35">
        <f t="shared" si="21"/>
        <v>0.02</v>
      </c>
    </row>
    <row r="436" spans="2:6" s="40" customFormat="1" ht="15" hidden="1" outlineLevel="1" x14ac:dyDescent="0.2">
      <c r="B436" s="38"/>
      <c r="C436" s="28" t="s">
        <v>62</v>
      </c>
      <c r="D436" s="32">
        <v>0.01</v>
      </c>
      <c r="E436" s="30">
        <v>1</v>
      </c>
      <c r="F436" s="35">
        <f t="shared" si="21"/>
        <v>0.01</v>
      </c>
    </row>
    <row r="437" spans="2:6" s="40" customFormat="1" ht="24" hidden="1" outlineLevel="1" x14ac:dyDescent="0.2">
      <c r="B437" s="38"/>
      <c r="C437" s="28" t="s">
        <v>26</v>
      </c>
      <c r="D437" s="32">
        <v>0.06</v>
      </c>
      <c r="E437" s="30">
        <v>1</v>
      </c>
      <c r="F437" s="35">
        <f t="shared" si="21"/>
        <v>0.06</v>
      </c>
    </row>
    <row r="438" spans="2:6" s="40" customFormat="1" ht="15" hidden="1" outlineLevel="1" x14ac:dyDescent="0.2">
      <c r="B438" s="38"/>
      <c r="C438" s="28" t="s">
        <v>63</v>
      </c>
      <c r="D438" s="32">
        <v>0.02</v>
      </c>
      <c r="E438" s="30">
        <v>1</v>
      </c>
      <c r="F438" s="35">
        <f t="shared" si="21"/>
        <v>0.02</v>
      </c>
    </row>
    <row r="439" spans="2:6" s="40" customFormat="1" ht="15" hidden="1" outlineLevel="1" x14ac:dyDescent="0.2">
      <c r="B439" s="38"/>
      <c r="C439" s="28" t="s">
        <v>28</v>
      </c>
      <c r="D439" s="32">
        <v>0.01</v>
      </c>
      <c r="E439" s="30">
        <v>1</v>
      </c>
      <c r="F439" s="35">
        <f t="shared" si="21"/>
        <v>0.01</v>
      </c>
    </row>
    <row r="440" spans="2:6" s="40" customFormat="1" ht="15" hidden="1" outlineLevel="1" x14ac:dyDescent="0.2">
      <c r="B440" s="38"/>
      <c r="C440" s="28" t="s">
        <v>64</v>
      </c>
      <c r="D440" s="32">
        <v>0.09</v>
      </c>
      <c r="E440" s="30">
        <v>1</v>
      </c>
      <c r="F440" s="35">
        <f t="shared" si="21"/>
        <v>0.09</v>
      </c>
    </row>
    <row r="441" spans="2:6" s="40" customFormat="1" ht="15" hidden="1" outlineLevel="1" x14ac:dyDescent="0.2">
      <c r="B441" s="38"/>
      <c r="C441" s="28" t="s">
        <v>30</v>
      </c>
      <c r="D441" s="32">
        <v>0.03</v>
      </c>
      <c r="E441" s="30">
        <v>1</v>
      </c>
      <c r="F441" s="35">
        <f t="shared" si="21"/>
        <v>0.03</v>
      </c>
    </row>
    <row r="442" spans="2:6" s="40" customFormat="1" ht="15" hidden="1" outlineLevel="1" x14ac:dyDescent="0.2">
      <c r="B442" s="38"/>
      <c r="C442" s="28" t="s">
        <v>31</v>
      </c>
      <c r="D442" s="32">
        <v>0.05</v>
      </c>
      <c r="E442" s="30"/>
      <c r="F442" s="36">
        <f>SUM(F428:F441)*D442</f>
        <v>5.5150000000000012E-2</v>
      </c>
    </row>
    <row r="443" spans="2:6" s="40" customFormat="1" ht="15" hidden="1" outlineLevel="1" x14ac:dyDescent="0.2">
      <c r="B443" s="38"/>
      <c r="C443" s="47" t="s">
        <v>39</v>
      </c>
      <c r="D443" s="48" t="s">
        <v>40</v>
      </c>
      <c r="E443" s="49"/>
      <c r="F443" s="50">
        <f>SUM(F428:F442)</f>
        <v>1.1581500000000002</v>
      </c>
    </row>
    <row r="444" spans="2:6" ht="25.5" collapsed="1" x14ac:dyDescent="0.2">
      <c r="B444" s="31">
        <v>25</v>
      </c>
      <c r="C444" s="24" t="s">
        <v>116</v>
      </c>
      <c r="D444" s="25" t="s">
        <v>72</v>
      </c>
      <c r="E444" s="26" t="s">
        <v>117</v>
      </c>
      <c r="F444" s="42">
        <f>(2400*12)*0.4*E445</f>
        <v>13341.888000000003</v>
      </c>
    </row>
    <row r="445" spans="2:6" s="43" customFormat="1" ht="76.5" customHeight="1" x14ac:dyDescent="0.2">
      <c r="B445" s="38"/>
      <c r="C445" s="39" t="s">
        <v>136</v>
      </c>
      <c r="D445" s="39" t="s">
        <v>138</v>
      </c>
      <c r="E445" s="44">
        <f>F462</f>
        <v>1.1581500000000002</v>
      </c>
      <c r="F445" s="45"/>
    </row>
    <row r="446" spans="2:6" s="40" customFormat="1" ht="15" x14ac:dyDescent="0.2">
      <c r="B446" s="38"/>
      <c r="C446" s="47" t="s">
        <v>21</v>
      </c>
      <c r="D446" s="29" t="s">
        <v>22</v>
      </c>
      <c r="E446" s="30" t="s">
        <v>23</v>
      </c>
      <c r="F446" s="30" t="s">
        <v>23</v>
      </c>
    </row>
    <row r="447" spans="2:6" s="40" customFormat="1" ht="15" hidden="1" outlineLevel="1" x14ac:dyDescent="0.2">
      <c r="B447" s="38"/>
      <c r="C447" s="28" t="s">
        <v>24</v>
      </c>
      <c r="D447" s="32">
        <v>0.02</v>
      </c>
      <c r="E447" s="30">
        <v>1</v>
      </c>
      <c r="F447" s="35">
        <f t="shared" ref="F447:F460" si="22">D447*E447</f>
        <v>0.02</v>
      </c>
    </row>
    <row r="448" spans="2:6" s="40" customFormat="1" ht="15" hidden="1" outlineLevel="1" x14ac:dyDescent="0.2">
      <c r="B448" s="38"/>
      <c r="C448" s="28" t="s">
        <v>25</v>
      </c>
      <c r="D448" s="32">
        <v>0.02</v>
      </c>
      <c r="E448" s="30">
        <v>1.3</v>
      </c>
      <c r="F448" s="35">
        <f t="shared" si="22"/>
        <v>2.6000000000000002E-2</v>
      </c>
    </row>
    <row r="449" spans="2:6" s="40" customFormat="1" ht="15" hidden="1" outlineLevel="1" x14ac:dyDescent="0.2">
      <c r="B449" s="38"/>
      <c r="C449" s="28" t="s">
        <v>56</v>
      </c>
      <c r="D449" s="32">
        <v>0.22</v>
      </c>
      <c r="E449" s="30">
        <v>1.3</v>
      </c>
      <c r="F449" s="35">
        <f t="shared" si="22"/>
        <v>0.28600000000000003</v>
      </c>
    </row>
    <row r="450" spans="2:6" s="40" customFormat="1" ht="15" hidden="1" outlineLevel="1" x14ac:dyDescent="0.2">
      <c r="B450" s="38"/>
      <c r="C450" s="28" t="s">
        <v>57</v>
      </c>
      <c r="D450" s="32">
        <v>0.27</v>
      </c>
      <c r="E450" s="30">
        <v>1.3</v>
      </c>
      <c r="F450" s="35">
        <f t="shared" si="22"/>
        <v>0.35100000000000003</v>
      </c>
    </row>
    <row r="451" spans="2:6" s="40" customFormat="1" ht="15" hidden="1" outlineLevel="1" x14ac:dyDescent="0.2">
      <c r="B451" s="38"/>
      <c r="C451" s="28" t="s">
        <v>58</v>
      </c>
      <c r="D451" s="32">
        <v>0.01</v>
      </c>
      <c r="E451" s="30">
        <v>1</v>
      </c>
      <c r="F451" s="35">
        <f t="shared" si="22"/>
        <v>0.01</v>
      </c>
    </row>
    <row r="452" spans="2:6" s="40" customFormat="1" ht="15" hidden="1" outlineLevel="1" x14ac:dyDescent="0.2">
      <c r="B452" s="38"/>
      <c r="C452" s="28" t="s">
        <v>59</v>
      </c>
      <c r="D452" s="32">
        <v>0.02</v>
      </c>
      <c r="E452" s="30">
        <v>1</v>
      </c>
      <c r="F452" s="35">
        <f t="shared" si="22"/>
        <v>0.02</v>
      </c>
    </row>
    <row r="453" spans="2:6" s="40" customFormat="1" ht="15" hidden="1" outlineLevel="1" x14ac:dyDescent="0.2">
      <c r="B453" s="38"/>
      <c r="C453" s="28" t="s">
        <v>60</v>
      </c>
      <c r="D453" s="32">
        <v>0.15</v>
      </c>
      <c r="E453" s="30">
        <v>1</v>
      </c>
      <c r="F453" s="35">
        <f t="shared" si="22"/>
        <v>0.15</v>
      </c>
    </row>
    <row r="454" spans="2:6" s="40" customFormat="1" ht="15" hidden="1" outlineLevel="1" x14ac:dyDescent="0.2">
      <c r="B454" s="38"/>
      <c r="C454" s="28" t="s">
        <v>61</v>
      </c>
      <c r="D454" s="32">
        <v>0.02</v>
      </c>
      <c r="E454" s="30">
        <v>1</v>
      </c>
      <c r="F454" s="35">
        <f t="shared" si="22"/>
        <v>0.02</v>
      </c>
    </row>
    <row r="455" spans="2:6" s="40" customFormat="1" ht="15" hidden="1" outlineLevel="1" x14ac:dyDescent="0.2">
      <c r="B455" s="38"/>
      <c r="C455" s="28" t="s">
        <v>62</v>
      </c>
      <c r="D455" s="32">
        <v>0.01</v>
      </c>
      <c r="E455" s="30">
        <v>1</v>
      </c>
      <c r="F455" s="35">
        <f t="shared" si="22"/>
        <v>0.01</v>
      </c>
    </row>
    <row r="456" spans="2:6" s="40" customFormat="1" ht="24" hidden="1" outlineLevel="1" x14ac:dyDescent="0.2">
      <c r="B456" s="38"/>
      <c r="C456" s="28" t="s">
        <v>26</v>
      </c>
      <c r="D456" s="32">
        <v>0.06</v>
      </c>
      <c r="E456" s="30">
        <v>1</v>
      </c>
      <c r="F456" s="35">
        <f t="shared" si="22"/>
        <v>0.06</v>
      </c>
    </row>
    <row r="457" spans="2:6" s="40" customFormat="1" ht="15" hidden="1" outlineLevel="1" x14ac:dyDescent="0.2">
      <c r="B457" s="38"/>
      <c r="C457" s="28" t="s">
        <v>63</v>
      </c>
      <c r="D457" s="32">
        <v>0.02</v>
      </c>
      <c r="E457" s="30">
        <v>1</v>
      </c>
      <c r="F457" s="35">
        <f t="shared" si="22"/>
        <v>0.02</v>
      </c>
    </row>
    <row r="458" spans="2:6" s="40" customFormat="1" ht="15" hidden="1" outlineLevel="1" x14ac:dyDescent="0.2">
      <c r="B458" s="38"/>
      <c r="C458" s="28" t="s">
        <v>28</v>
      </c>
      <c r="D458" s="32">
        <v>0.01</v>
      </c>
      <c r="E458" s="30">
        <v>1</v>
      </c>
      <c r="F458" s="35">
        <f t="shared" si="22"/>
        <v>0.01</v>
      </c>
    </row>
    <row r="459" spans="2:6" s="40" customFormat="1" ht="15" hidden="1" outlineLevel="1" x14ac:dyDescent="0.2">
      <c r="B459" s="38"/>
      <c r="C459" s="28" t="s">
        <v>64</v>
      </c>
      <c r="D459" s="32">
        <v>0.09</v>
      </c>
      <c r="E459" s="30">
        <v>1</v>
      </c>
      <c r="F459" s="35">
        <f t="shared" si="22"/>
        <v>0.09</v>
      </c>
    </row>
    <row r="460" spans="2:6" s="40" customFormat="1" ht="15" hidden="1" outlineLevel="1" x14ac:dyDescent="0.2">
      <c r="B460" s="38"/>
      <c r="C460" s="28" t="s">
        <v>30</v>
      </c>
      <c r="D460" s="32">
        <v>0.03</v>
      </c>
      <c r="E460" s="30">
        <v>1</v>
      </c>
      <c r="F460" s="35">
        <f t="shared" si="22"/>
        <v>0.03</v>
      </c>
    </row>
    <row r="461" spans="2:6" s="40" customFormat="1" ht="15" hidden="1" outlineLevel="1" x14ac:dyDescent="0.2">
      <c r="B461" s="38"/>
      <c r="C461" s="28" t="s">
        <v>31</v>
      </c>
      <c r="D461" s="32">
        <v>0.05</v>
      </c>
      <c r="E461" s="30"/>
      <c r="F461" s="36">
        <f>SUM(F447:F460)*D461</f>
        <v>5.5150000000000012E-2</v>
      </c>
    </row>
    <row r="462" spans="2:6" s="40" customFormat="1" ht="15" hidden="1" outlineLevel="1" x14ac:dyDescent="0.2">
      <c r="B462" s="38"/>
      <c r="C462" s="47" t="s">
        <v>39</v>
      </c>
      <c r="D462" s="48" t="s">
        <v>40</v>
      </c>
      <c r="E462" s="49"/>
      <c r="F462" s="50">
        <f>SUM(F447:F461)</f>
        <v>1.1581500000000002</v>
      </c>
    </row>
    <row r="463" spans="2:6" ht="21" customHeight="1" collapsed="1" x14ac:dyDescent="0.2">
      <c r="B463" s="1264" t="s">
        <v>118</v>
      </c>
      <c r="C463" s="1265"/>
      <c r="D463" s="1265"/>
      <c r="E463" s="1265"/>
      <c r="F463" s="1265"/>
    </row>
    <row r="464" spans="2:6" ht="63.75" x14ac:dyDescent="0.2">
      <c r="B464" s="31">
        <v>26</v>
      </c>
      <c r="C464" s="24" t="s">
        <v>119</v>
      </c>
      <c r="D464" s="25" t="s">
        <v>120</v>
      </c>
      <c r="E464" s="26" t="s">
        <v>121</v>
      </c>
      <c r="F464" s="42">
        <f>(25980+4623*15)*0.4*E465</f>
        <v>44160.259500000007</v>
      </c>
    </row>
    <row r="465" spans="2:6" s="43" customFormat="1" ht="76.5" customHeight="1" x14ac:dyDescent="0.2">
      <c r="B465" s="38"/>
      <c r="C465" s="39" t="s">
        <v>136</v>
      </c>
      <c r="D465" s="39" t="s">
        <v>138</v>
      </c>
      <c r="E465" s="44">
        <f>F482</f>
        <v>1.1581500000000002</v>
      </c>
      <c r="F465" s="45"/>
    </row>
    <row r="466" spans="2:6" s="40" customFormat="1" ht="15" x14ac:dyDescent="0.2">
      <c r="B466" s="38"/>
      <c r="C466" s="47" t="s">
        <v>21</v>
      </c>
      <c r="D466" s="29" t="s">
        <v>22</v>
      </c>
      <c r="E466" s="30" t="s">
        <v>23</v>
      </c>
      <c r="F466" s="30" t="s">
        <v>23</v>
      </c>
    </row>
    <row r="467" spans="2:6" s="40" customFormat="1" ht="15" hidden="1" outlineLevel="1" x14ac:dyDescent="0.2">
      <c r="B467" s="38"/>
      <c r="C467" s="28" t="s">
        <v>24</v>
      </c>
      <c r="D467" s="32">
        <v>0.02</v>
      </c>
      <c r="E467" s="30">
        <v>1</v>
      </c>
      <c r="F467" s="35">
        <f t="shared" ref="F467:F480" si="23">D467*E467</f>
        <v>0.02</v>
      </c>
    </row>
    <row r="468" spans="2:6" s="40" customFormat="1" ht="15" hidden="1" outlineLevel="1" x14ac:dyDescent="0.2">
      <c r="B468" s="38"/>
      <c r="C468" s="28" t="s">
        <v>25</v>
      </c>
      <c r="D468" s="32">
        <v>0.02</v>
      </c>
      <c r="E468" s="30">
        <v>1.3</v>
      </c>
      <c r="F468" s="35">
        <f t="shared" si="23"/>
        <v>2.6000000000000002E-2</v>
      </c>
    </row>
    <row r="469" spans="2:6" s="40" customFormat="1" ht="15" hidden="1" outlineLevel="1" x14ac:dyDescent="0.2">
      <c r="B469" s="38"/>
      <c r="C469" s="28" t="s">
        <v>56</v>
      </c>
      <c r="D469" s="32">
        <v>0.22</v>
      </c>
      <c r="E469" s="30">
        <v>1.3</v>
      </c>
      <c r="F469" s="35">
        <f t="shared" si="23"/>
        <v>0.28600000000000003</v>
      </c>
    </row>
    <row r="470" spans="2:6" s="40" customFormat="1" ht="15" hidden="1" outlineLevel="1" x14ac:dyDescent="0.2">
      <c r="B470" s="38"/>
      <c r="C470" s="28" t="s">
        <v>57</v>
      </c>
      <c r="D470" s="32">
        <v>0.27</v>
      </c>
      <c r="E470" s="30">
        <v>1.3</v>
      </c>
      <c r="F470" s="35">
        <f t="shared" si="23"/>
        <v>0.35100000000000003</v>
      </c>
    </row>
    <row r="471" spans="2:6" s="40" customFormat="1" ht="15" hidden="1" outlineLevel="1" x14ac:dyDescent="0.2">
      <c r="B471" s="38"/>
      <c r="C471" s="28" t="s">
        <v>58</v>
      </c>
      <c r="D471" s="32">
        <v>0.01</v>
      </c>
      <c r="E471" s="30">
        <v>1</v>
      </c>
      <c r="F471" s="35">
        <f t="shared" si="23"/>
        <v>0.01</v>
      </c>
    </row>
    <row r="472" spans="2:6" s="40" customFormat="1" ht="15" hidden="1" outlineLevel="1" x14ac:dyDescent="0.2">
      <c r="B472" s="38"/>
      <c r="C472" s="28" t="s">
        <v>59</v>
      </c>
      <c r="D472" s="32">
        <v>0.02</v>
      </c>
      <c r="E472" s="30">
        <v>1</v>
      </c>
      <c r="F472" s="35">
        <f t="shared" si="23"/>
        <v>0.02</v>
      </c>
    </row>
    <row r="473" spans="2:6" s="40" customFormat="1" ht="15" hidden="1" outlineLevel="1" x14ac:dyDescent="0.2">
      <c r="B473" s="38"/>
      <c r="C473" s="28" t="s">
        <v>60</v>
      </c>
      <c r="D473" s="32">
        <v>0.15</v>
      </c>
      <c r="E473" s="30">
        <v>1</v>
      </c>
      <c r="F473" s="35">
        <f t="shared" si="23"/>
        <v>0.15</v>
      </c>
    </row>
    <row r="474" spans="2:6" s="40" customFormat="1" ht="15" hidden="1" outlineLevel="1" x14ac:dyDescent="0.2">
      <c r="B474" s="38"/>
      <c r="C474" s="28" t="s">
        <v>61</v>
      </c>
      <c r="D474" s="32">
        <v>0.02</v>
      </c>
      <c r="E474" s="30">
        <v>1</v>
      </c>
      <c r="F474" s="35">
        <f t="shared" si="23"/>
        <v>0.02</v>
      </c>
    </row>
    <row r="475" spans="2:6" s="40" customFormat="1" ht="15" hidden="1" outlineLevel="1" x14ac:dyDescent="0.2">
      <c r="B475" s="38"/>
      <c r="C475" s="28" t="s">
        <v>62</v>
      </c>
      <c r="D475" s="32">
        <v>0.01</v>
      </c>
      <c r="E475" s="30">
        <v>1</v>
      </c>
      <c r="F475" s="35">
        <f t="shared" si="23"/>
        <v>0.01</v>
      </c>
    </row>
    <row r="476" spans="2:6" s="40" customFormat="1" ht="24" hidden="1" outlineLevel="1" x14ac:dyDescent="0.2">
      <c r="B476" s="38"/>
      <c r="C476" s="28" t="s">
        <v>26</v>
      </c>
      <c r="D476" s="32">
        <v>0.06</v>
      </c>
      <c r="E476" s="30">
        <v>1</v>
      </c>
      <c r="F476" s="35">
        <f t="shared" si="23"/>
        <v>0.06</v>
      </c>
    </row>
    <row r="477" spans="2:6" s="40" customFormat="1" ht="15" hidden="1" outlineLevel="1" x14ac:dyDescent="0.2">
      <c r="B477" s="38"/>
      <c r="C477" s="28" t="s">
        <v>63</v>
      </c>
      <c r="D477" s="32">
        <v>0.02</v>
      </c>
      <c r="E477" s="30">
        <v>1</v>
      </c>
      <c r="F477" s="35">
        <f t="shared" si="23"/>
        <v>0.02</v>
      </c>
    </row>
    <row r="478" spans="2:6" s="40" customFormat="1" ht="15" hidden="1" outlineLevel="1" x14ac:dyDescent="0.2">
      <c r="B478" s="38"/>
      <c r="C478" s="28" t="s">
        <v>28</v>
      </c>
      <c r="D478" s="32">
        <v>0.01</v>
      </c>
      <c r="E478" s="30">
        <v>1</v>
      </c>
      <c r="F478" s="35">
        <f t="shared" si="23"/>
        <v>0.01</v>
      </c>
    </row>
    <row r="479" spans="2:6" s="40" customFormat="1" ht="15" hidden="1" outlineLevel="1" x14ac:dyDescent="0.2">
      <c r="B479" s="38"/>
      <c r="C479" s="28" t="s">
        <v>64</v>
      </c>
      <c r="D479" s="32">
        <v>0.09</v>
      </c>
      <c r="E479" s="30">
        <v>1</v>
      </c>
      <c r="F479" s="35">
        <f t="shared" si="23"/>
        <v>0.09</v>
      </c>
    </row>
    <row r="480" spans="2:6" s="40" customFormat="1" ht="15" hidden="1" outlineLevel="1" x14ac:dyDescent="0.2">
      <c r="B480" s="38"/>
      <c r="C480" s="28" t="s">
        <v>30</v>
      </c>
      <c r="D480" s="32">
        <v>0.03</v>
      </c>
      <c r="E480" s="30">
        <v>1</v>
      </c>
      <c r="F480" s="35">
        <f t="shared" si="23"/>
        <v>0.03</v>
      </c>
    </row>
    <row r="481" spans="2:6" s="40" customFormat="1" ht="15" hidden="1" outlineLevel="1" x14ac:dyDescent="0.2">
      <c r="B481" s="38"/>
      <c r="C481" s="28" t="s">
        <v>31</v>
      </c>
      <c r="D481" s="32">
        <v>0.05</v>
      </c>
      <c r="E481" s="30"/>
      <c r="F481" s="36">
        <f>SUM(F467:F480)*D481</f>
        <v>5.5150000000000012E-2</v>
      </c>
    </row>
    <row r="482" spans="2:6" s="40" customFormat="1" ht="15" hidden="1" outlineLevel="1" x14ac:dyDescent="0.2">
      <c r="B482" s="38"/>
      <c r="C482" s="47" t="s">
        <v>39</v>
      </c>
      <c r="D482" s="48" t="s">
        <v>40</v>
      </c>
      <c r="E482" s="49"/>
      <c r="F482" s="50">
        <f>SUM(F467:F481)</f>
        <v>1.1581500000000002</v>
      </c>
    </row>
    <row r="483" spans="2:6" ht="21" customHeight="1" collapsed="1" x14ac:dyDescent="0.2">
      <c r="B483" s="1264" t="s">
        <v>122</v>
      </c>
      <c r="C483" s="1265"/>
      <c r="D483" s="1265"/>
      <c r="E483" s="1265"/>
      <c r="F483" s="1265"/>
    </row>
    <row r="484" spans="2:6" ht="25.5" x14ac:dyDescent="0.2">
      <c r="B484" s="31">
        <v>27</v>
      </c>
      <c r="C484" s="24" t="s">
        <v>123</v>
      </c>
      <c r="D484" s="25" t="s">
        <v>100</v>
      </c>
      <c r="E484" s="26" t="s">
        <v>124</v>
      </c>
      <c r="F484" s="42">
        <f>(1020+15*1)*0.4*E485</f>
        <v>479.47410000000008</v>
      </c>
    </row>
    <row r="485" spans="2:6" s="43" customFormat="1" ht="76.5" customHeight="1" x14ac:dyDescent="0.2">
      <c r="B485" s="38"/>
      <c r="C485" s="39" t="s">
        <v>136</v>
      </c>
      <c r="D485" s="39" t="s">
        <v>138</v>
      </c>
      <c r="E485" s="44">
        <f>F502</f>
        <v>1.1581500000000002</v>
      </c>
      <c r="F485" s="45"/>
    </row>
    <row r="486" spans="2:6" s="40" customFormat="1" ht="15" x14ac:dyDescent="0.2">
      <c r="B486" s="38"/>
      <c r="C486" s="47" t="s">
        <v>21</v>
      </c>
      <c r="D486" s="29" t="s">
        <v>22</v>
      </c>
      <c r="E486" s="30" t="s">
        <v>23</v>
      </c>
      <c r="F486" s="30" t="s">
        <v>23</v>
      </c>
    </row>
    <row r="487" spans="2:6" s="40" customFormat="1" ht="15" hidden="1" outlineLevel="1" x14ac:dyDescent="0.2">
      <c r="B487" s="38"/>
      <c r="C487" s="28" t="s">
        <v>24</v>
      </c>
      <c r="D487" s="32">
        <v>0.02</v>
      </c>
      <c r="E487" s="30">
        <v>1</v>
      </c>
      <c r="F487" s="35">
        <f t="shared" ref="F487:F500" si="24">D487*E487</f>
        <v>0.02</v>
      </c>
    </row>
    <row r="488" spans="2:6" s="40" customFormat="1" ht="15" hidden="1" outlineLevel="1" x14ac:dyDescent="0.2">
      <c r="B488" s="38"/>
      <c r="C488" s="28" t="s">
        <v>25</v>
      </c>
      <c r="D488" s="32">
        <v>0.02</v>
      </c>
      <c r="E488" s="30">
        <v>1.3</v>
      </c>
      <c r="F488" s="35">
        <f t="shared" si="24"/>
        <v>2.6000000000000002E-2</v>
      </c>
    </row>
    <row r="489" spans="2:6" s="40" customFormat="1" ht="15" hidden="1" outlineLevel="1" x14ac:dyDescent="0.2">
      <c r="B489" s="38"/>
      <c r="C489" s="28" t="s">
        <v>56</v>
      </c>
      <c r="D489" s="32">
        <v>0.22</v>
      </c>
      <c r="E489" s="30">
        <v>1.3</v>
      </c>
      <c r="F489" s="35">
        <f t="shared" si="24"/>
        <v>0.28600000000000003</v>
      </c>
    </row>
    <row r="490" spans="2:6" s="40" customFormat="1" ht="15" hidden="1" outlineLevel="1" x14ac:dyDescent="0.2">
      <c r="B490" s="38"/>
      <c r="C490" s="28" t="s">
        <v>57</v>
      </c>
      <c r="D490" s="32">
        <v>0.27</v>
      </c>
      <c r="E490" s="30">
        <v>1.3</v>
      </c>
      <c r="F490" s="35">
        <f t="shared" si="24"/>
        <v>0.35100000000000003</v>
      </c>
    </row>
    <row r="491" spans="2:6" s="40" customFormat="1" ht="15" hidden="1" outlineLevel="1" x14ac:dyDescent="0.2">
      <c r="B491" s="38"/>
      <c r="C491" s="28" t="s">
        <v>58</v>
      </c>
      <c r="D491" s="32">
        <v>0.01</v>
      </c>
      <c r="E491" s="30">
        <v>1</v>
      </c>
      <c r="F491" s="35">
        <f t="shared" si="24"/>
        <v>0.01</v>
      </c>
    </row>
    <row r="492" spans="2:6" s="40" customFormat="1" ht="15" hidden="1" outlineLevel="1" x14ac:dyDescent="0.2">
      <c r="B492" s="38"/>
      <c r="C492" s="28" t="s">
        <v>59</v>
      </c>
      <c r="D492" s="32">
        <v>0.02</v>
      </c>
      <c r="E492" s="30">
        <v>1</v>
      </c>
      <c r="F492" s="35">
        <f t="shared" si="24"/>
        <v>0.02</v>
      </c>
    </row>
    <row r="493" spans="2:6" s="40" customFormat="1" ht="15" hidden="1" outlineLevel="1" x14ac:dyDescent="0.2">
      <c r="B493" s="38"/>
      <c r="C493" s="28" t="s">
        <v>60</v>
      </c>
      <c r="D493" s="32">
        <v>0.15</v>
      </c>
      <c r="E493" s="30">
        <v>1</v>
      </c>
      <c r="F493" s="35">
        <f t="shared" si="24"/>
        <v>0.15</v>
      </c>
    </row>
    <row r="494" spans="2:6" s="40" customFormat="1" ht="15" hidden="1" outlineLevel="1" x14ac:dyDescent="0.2">
      <c r="B494" s="38"/>
      <c r="C494" s="28" t="s">
        <v>61</v>
      </c>
      <c r="D494" s="32">
        <v>0.02</v>
      </c>
      <c r="E494" s="30">
        <v>1</v>
      </c>
      <c r="F494" s="35">
        <f t="shared" si="24"/>
        <v>0.02</v>
      </c>
    </row>
    <row r="495" spans="2:6" s="40" customFormat="1" ht="15" hidden="1" outlineLevel="1" x14ac:dyDescent="0.2">
      <c r="B495" s="38"/>
      <c r="C495" s="28" t="s">
        <v>62</v>
      </c>
      <c r="D495" s="32">
        <v>0.01</v>
      </c>
      <c r="E495" s="30">
        <v>1</v>
      </c>
      <c r="F495" s="35">
        <f t="shared" si="24"/>
        <v>0.01</v>
      </c>
    </row>
    <row r="496" spans="2:6" s="40" customFormat="1" ht="24" hidden="1" outlineLevel="1" x14ac:dyDescent="0.2">
      <c r="B496" s="38"/>
      <c r="C496" s="28" t="s">
        <v>26</v>
      </c>
      <c r="D496" s="32">
        <v>0.06</v>
      </c>
      <c r="E496" s="30">
        <v>1</v>
      </c>
      <c r="F496" s="35">
        <f t="shared" si="24"/>
        <v>0.06</v>
      </c>
    </row>
    <row r="497" spans="2:6" s="40" customFormat="1" ht="15" hidden="1" outlineLevel="1" x14ac:dyDescent="0.2">
      <c r="B497" s="38"/>
      <c r="C497" s="28" t="s">
        <v>63</v>
      </c>
      <c r="D497" s="32">
        <v>0.02</v>
      </c>
      <c r="E497" s="30">
        <v>1</v>
      </c>
      <c r="F497" s="35">
        <f t="shared" si="24"/>
        <v>0.02</v>
      </c>
    </row>
    <row r="498" spans="2:6" s="40" customFormat="1" ht="15" hidden="1" outlineLevel="1" x14ac:dyDescent="0.2">
      <c r="B498" s="38"/>
      <c r="C498" s="28" t="s">
        <v>28</v>
      </c>
      <c r="D498" s="32">
        <v>0.01</v>
      </c>
      <c r="E498" s="30">
        <v>1</v>
      </c>
      <c r="F498" s="35">
        <f t="shared" si="24"/>
        <v>0.01</v>
      </c>
    </row>
    <row r="499" spans="2:6" s="40" customFormat="1" ht="15" hidden="1" outlineLevel="1" x14ac:dyDescent="0.2">
      <c r="B499" s="38"/>
      <c r="C499" s="28" t="s">
        <v>64</v>
      </c>
      <c r="D499" s="32">
        <v>0.09</v>
      </c>
      <c r="E499" s="30">
        <v>1</v>
      </c>
      <c r="F499" s="35">
        <f t="shared" si="24"/>
        <v>0.09</v>
      </c>
    </row>
    <row r="500" spans="2:6" s="40" customFormat="1" ht="15" hidden="1" outlineLevel="1" x14ac:dyDescent="0.2">
      <c r="B500" s="38"/>
      <c r="C500" s="28" t="s">
        <v>30</v>
      </c>
      <c r="D500" s="32">
        <v>0.03</v>
      </c>
      <c r="E500" s="30">
        <v>1</v>
      </c>
      <c r="F500" s="35">
        <f t="shared" si="24"/>
        <v>0.03</v>
      </c>
    </row>
    <row r="501" spans="2:6" s="40" customFormat="1" ht="15" hidden="1" outlineLevel="1" x14ac:dyDescent="0.2">
      <c r="B501" s="38"/>
      <c r="C501" s="28" t="s">
        <v>31</v>
      </c>
      <c r="D501" s="32">
        <v>0.05</v>
      </c>
      <c r="E501" s="30"/>
      <c r="F501" s="36">
        <f>SUM(F487:F500)*D501</f>
        <v>5.5150000000000012E-2</v>
      </c>
    </row>
    <row r="502" spans="2:6" s="40" customFormat="1" ht="15" hidden="1" outlineLevel="1" x14ac:dyDescent="0.2">
      <c r="B502" s="38"/>
      <c r="C502" s="47" t="s">
        <v>39</v>
      </c>
      <c r="D502" s="48" t="s">
        <v>40</v>
      </c>
      <c r="E502" s="49"/>
      <c r="F502" s="50">
        <f>SUM(F487:F501)</f>
        <v>1.1581500000000002</v>
      </c>
    </row>
    <row r="503" spans="2:6" ht="21" customHeight="1" collapsed="1" x14ac:dyDescent="0.2">
      <c r="B503" s="1264" t="s">
        <v>125</v>
      </c>
      <c r="C503" s="1265"/>
      <c r="D503" s="1265"/>
      <c r="E503" s="1265"/>
      <c r="F503" s="1265"/>
    </row>
    <row r="504" spans="2:6" ht="38.25" x14ac:dyDescent="0.2">
      <c r="B504" s="31">
        <v>28</v>
      </c>
      <c r="C504" s="24" t="s">
        <v>126</v>
      </c>
      <c r="D504" s="25" t="s">
        <v>75</v>
      </c>
      <c r="E504" s="26" t="s">
        <v>127</v>
      </c>
      <c r="F504" s="42">
        <f>(39550*1)*0.4*E505</f>
        <v>15820</v>
      </c>
    </row>
    <row r="505" spans="2:6" s="43" customFormat="1" ht="76.5" customHeight="1" x14ac:dyDescent="0.2">
      <c r="B505" s="38"/>
      <c r="C505" s="39" t="s">
        <v>136</v>
      </c>
      <c r="D505" s="39" t="s">
        <v>138</v>
      </c>
      <c r="E505" s="44">
        <v>1</v>
      </c>
      <c r="F505" s="45"/>
    </row>
    <row r="506" spans="2:6" s="40" customFormat="1" ht="15" x14ac:dyDescent="0.2">
      <c r="B506" s="38"/>
      <c r="C506" s="47" t="s">
        <v>21</v>
      </c>
      <c r="D506" s="29" t="s">
        <v>22</v>
      </c>
      <c r="E506" s="30" t="s">
        <v>23</v>
      </c>
      <c r="F506" s="30" t="s">
        <v>23</v>
      </c>
    </row>
    <row r="507" spans="2:6" s="40" customFormat="1" ht="15" hidden="1" outlineLevel="1" x14ac:dyDescent="0.2">
      <c r="B507" s="38"/>
      <c r="C507" s="28" t="s">
        <v>24</v>
      </c>
      <c r="D507" s="32">
        <v>0.02</v>
      </c>
      <c r="E507" s="30">
        <v>1</v>
      </c>
      <c r="F507" s="35">
        <f t="shared" ref="F507:F520" si="25">D507*E507</f>
        <v>0.02</v>
      </c>
    </row>
    <row r="508" spans="2:6" s="40" customFormat="1" ht="15" hidden="1" outlineLevel="1" x14ac:dyDescent="0.2">
      <c r="B508" s="38"/>
      <c r="C508" s="28" t="s">
        <v>25</v>
      </c>
      <c r="D508" s="32">
        <v>0.02</v>
      </c>
      <c r="E508" s="30">
        <v>1.3</v>
      </c>
      <c r="F508" s="35">
        <f t="shared" si="25"/>
        <v>2.6000000000000002E-2</v>
      </c>
    </row>
    <row r="509" spans="2:6" s="40" customFormat="1" ht="15" hidden="1" outlineLevel="1" x14ac:dyDescent="0.2">
      <c r="B509" s="38"/>
      <c r="C509" s="28" t="s">
        <v>56</v>
      </c>
      <c r="D509" s="32">
        <v>0.22</v>
      </c>
      <c r="E509" s="30">
        <v>1.3</v>
      </c>
      <c r="F509" s="35">
        <f t="shared" si="25"/>
        <v>0.28600000000000003</v>
      </c>
    </row>
    <row r="510" spans="2:6" s="40" customFormat="1" ht="15" hidden="1" outlineLevel="1" x14ac:dyDescent="0.2">
      <c r="B510" s="38"/>
      <c r="C510" s="28" t="s">
        <v>57</v>
      </c>
      <c r="D510" s="32">
        <v>0.27</v>
      </c>
      <c r="E510" s="30">
        <v>1.3</v>
      </c>
      <c r="F510" s="35">
        <f t="shared" si="25"/>
        <v>0.35100000000000003</v>
      </c>
    </row>
    <row r="511" spans="2:6" s="40" customFormat="1" ht="15" hidden="1" outlineLevel="1" x14ac:dyDescent="0.2">
      <c r="B511" s="38"/>
      <c r="C511" s="28" t="s">
        <v>58</v>
      </c>
      <c r="D511" s="32">
        <v>0.01</v>
      </c>
      <c r="E511" s="30">
        <v>1</v>
      </c>
      <c r="F511" s="35">
        <f t="shared" si="25"/>
        <v>0.01</v>
      </c>
    </row>
    <row r="512" spans="2:6" s="40" customFormat="1" ht="15" hidden="1" outlineLevel="1" x14ac:dyDescent="0.2">
      <c r="B512" s="38"/>
      <c r="C512" s="28" t="s">
        <v>59</v>
      </c>
      <c r="D512" s="32">
        <v>0.02</v>
      </c>
      <c r="E512" s="30">
        <v>1</v>
      </c>
      <c r="F512" s="35">
        <f t="shared" si="25"/>
        <v>0.02</v>
      </c>
    </row>
    <row r="513" spans="2:6" s="40" customFormat="1" ht="15" hidden="1" outlineLevel="1" x14ac:dyDescent="0.2">
      <c r="B513" s="38"/>
      <c r="C513" s="28" t="s">
        <v>60</v>
      </c>
      <c r="D513" s="32">
        <v>0.15</v>
      </c>
      <c r="E513" s="30">
        <v>1</v>
      </c>
      <c r="F513" s="35">
        <f t="shared" si="25"/>
        <v>0.15</v>
      </c>
    </row>
    <row r="514" spans="2:6" s="40" customFormat="1" ht="15" hidden="1" outlineLevel="1" x14ac:dyDescent="0.2">
      <c r="B514" s="38"/>
      <c r="C514" s="28" t="s">
        <v>61</v>
      </c>
      <c r="D514" s="32">
        <v>0.02</v>
      </c>
      <c r="E514" s="30">
        <v>1</v>
      </c>
      <c r="F514" s="35">
        <f t="shared" si="25"/>
        <v>0.02</v>
      </c>
    </row>
    <row r="515" spans="2:6" s="40" customFormat="1" ht="15" hidden="1" outlineLevel="1" x14ac:dyDescent="0.2">
      <c r="B515" s="38"/>
      <c r="C515" s="28" t="s">
        <v>62</v>
      </c>
      <c r="D515" s="32">
        <v>0.01</v>
      </c>
      <c r="E515" s="30">
        <v>1</v>
      </c>
      <c r="F515" s="35">
        <f t="shared" si="25"/>
        <v>0.01</v>
      </c>
    </row>
    <row r="516" spans="2:6" s="40" customFormat="1" ht="24" hidden="1" outlineLevel="1" x14ac:dyDescent="0.2">
      <c r="B516" s="38"/>
      <c r="C516" s="28" t="s">
        <v>26</v>
      </c>
      <c r="D516" s="32">
        <v>0.06</v>
      </c>
      <c r="E516" s="30">
        <v>1</v>
      </c>
      <c r="F516" s="35">
        <f t="shared" si="25"/>
        <v>0.06</v>
      </c>
    </row>
    <row r="517" spans="2:6" s="40" customFormat="1" ht="15" hidden="1" outlineLevel="1" x14ac:dyDescent="0.2">
      <c r="B517" s="38"/>
      <c r="C517" s="28" t="s">
        <v>63</v>
      </c>
      <c r="D517" s="32">
        <v>0.02</v>
      </c>
      <c r="E517" s="30">
        <v>1</v>
      </c>
      <c r="F517" s="35">
        <f t="shared" si="25"/>
        <v>0.02</v>
      </c>
    </row>
    <row r="518" spans="2:6" s="40" customFormat="1" ht="15" hidden="1" outlineLevel="1" x14ac:dyDescent="0.2">
      <c r="B518" s="38"/>
      <c r="C518" s="28" t="s">
        <v>28</v>
      </c>
      <c r="D518" s="32">
        <v>0.01</v>
      </c>
      <c r="E518" s="30">
        <v>1</v>
      </c>
      <c r="F518" s="35">
        <f t="shared" si="25"/>
        <v>0.01</v>
      </c>
    </row>
    <row r="519" spans="2:6" s="40" customFormat="1" ht="15" hidden="1" outlineLevel="1" x14ac:dyDescent="0.2">
      <c r="B519" s="38"/>
      <c r="C519" s="28" t="s">
        <v>64</v>
      </c>
      <c r="D519" s="32">
        <v>0.09</v>
      </c>
      <c r="E519" s="30">
        <v>1</v>
      </c>
      <c r="F519" s="35">
        <f t="shared" si="25"/>
        <v>0.09</v>
      </c>
    </row>
    <row r="520" spans="2:6" s="40" customFormat="1" ht="15" hidden="1" outlineLevel="1" x14ac:dyDescent="0.2">
      <c r="B520" s="38"/>
      <c r="C520" s="28" t="s">
        <v>30</v>
      </c>
      <c r="D520" s="32">
        <v>0.03</v>
      </c>
      <c r="E520" s="30">
        <v>1</v>
      </c>
      <c r="F520" s="35">
        <f t="shared" si="25"/>
        <v>0.03</v>
      </c>
    </row>
    <row r="521" spans="2:6" s="40" customFormat="1" ht="15" hidden="1" outlineLevel="1" x14ac:dyDescent="0.2">
      <c r="B521" s="38"/>
      <c r="C521" s="28" t="s">
        <v>31</v>
      </c>
      <c r="D521" s="32">
        <v>0.05</v>
      </c>
      <c r="E521" s="30"/>
      <c r="F521" s="36">
        <f>SUM(F507:F520)*D521</f>
        <v>5.5150000000000012E-2</v>
      </c>
    </row>
    <row r="522" spans="2:6" s="40" customFormat="1" ht="15" hidden="1" outlineLevel="1" x14ac:dyDescent="0.2">
      <c r="B522" s="38"/>
      <c r="C522" s="47" t="s">
        <v>39</v>
      </c>
      <c r="D522" s="48" t="s">
        <v>40</v>
      </c>
      <c r="E522" s="49"/>
      <c r="F522" s="50">
        <f>SUM(F507:F521)</f>
        <v>1.1581500000000002</v>
      </c>
    </row>
    <row r="523" spans="2:6" ht="25.5" collapsed="1" x14ac:dyDescent="0.2">
      <c r="B523" s="31">
        <v>26</v>
      </c>
      <c r="C523" s="24" t="s">
        <v>1236</v>
      </c>
      <c r="D523" s="25" t="s">
        <v>75</v>
      </c>
      <c r="E523" s="26" t="s">
        <v>1235</v>
      </c>
      <c r="F523" s="27">
        <f>(39550*3)*0.4</f>
        <v>47460</v>
      </c>
    </row>
    <row r="524" spans="2:6" s="40" customFormat="1" ht="15" x14ac:dyDescent="0.2">
      <c r="B524" s="38"/>
      <c r="C524" s="47" t="s">
        <v>21</v>
      </c>
      <c r="D524" s="29" t="s">
        <v>22</v>
      </c>
      <c r="E524" s="30" t="s">
        <v>23</v>
      </c>
      <c r="F524" s="30" t="s">
        <v>23</v>
      </c>
    </row>
    <row r="525" spans="2:6" s="40" customFormat="1" ht="15" hidden="1" outlineLevel="1" x14ac:dyDescent="0.2">
      <c r="B525" s="38"/>
      <c r="C525" s="28" t="s">
        <v>24</v>
      </c>
      <c r="D525" s="32">
        <v>0.02</v>
      </c>
      <c r="E525" s="30">
        <v>1</v>
      </c>
      <c r="F525" s="35">
        <f t="shared" ref="F525:F539" si="26">D525*E525</f>
        <v>0.02</v>
      </c>
    </row>
    <row r="526" spans="2:6" s="40" customFormat="1" ht="15" hidden="1" outlineLevel="1" x14ac:dyDescent="0.2">
      <c r="B526" s="38"/>
      <c r="C526" s="28" t="s">
        <v>25</v>
      </c>
      <c r="D526" s="32">
        <v>0.02</v>
      </c>
      <c r="E526" s="30">
        <v>1</v>
      </c>
      <c r="F526" s="35">
        <f t="shared" si="26"/>
        <v>0.02</v>
      </c>
    </row>
    <row r="527" spans="2:6" s="40" customFormat="1" ht="15" hidden="1" outlineLevel="1" x14ac:dyDescent="0.2">
      <c r="B527" s="38"/>
      <c r="C527" s="28" t="s">
        <v>56</v>
      </c>
      <c r="D527" s="32">
        <v>0.22</v>
      </c>
      <c r="E527" s="30">
        <v>1</v>
      </c>
      <c r="F527" s="35">
        <f t="shared" si="26"/>
        <v>0.22</v>
      </c>
    </row>
    <row r="528" spans="2:6" s="40" customFormat="1" ht="15" hidden="1" outlineLevel="1" x14ac:dyDescent="0.2">
      <c r="B528" s="38"/>
      <c r="C528" s="28" t="s">
        <v>57</v>
      </c>
      <c r="D528" s="32">
        <v>0.27</v>
      </c>
      <c r="E528" s="30">
        <v>1</v>
      </c>
      <c r="F528" s="35">
        <f t="shared" si="26"/>
        <v>0.27</v>
      </c>
    </row>
    <row r="529" spans="2:6" s="40" customFormat="1" ht="15" hidden="1" outlineLevel="1" x14ac:dyDescent="0.2">
      <c r="B529" s="38"/>
      <c r="C529" s="28" t="s">
        <v>58</v>
      </c>
      <c r="D529" s="32">
        <v>0.01</v>
      </c>
      <c r="E529" s="30">
        <v>1</v>
      </c>
      <c r="F529" s="35">
        <f t="shared" si="26"/>
        <v>0.01</v>
      </c>
    </row>
    <row r="530" spans="2:6" s="40" customFormat="1" ht="15" hidden="1" outlineLevel="1" x14ac:dyDescent="0.2">
      <c r="B530" s="38"/>
      <c r="C530" s="28" t="s">
        <v>59</v>
      </c>
      <c r="D530" s="32">
        <v>0.02</v>
      </c>
      <c r="E530" s="30">
        <v>1</v>
      </c>
      <c r="F530" s="35">
        <f t="shared" si="26"/>
        <v>0.02</v>
      </c>
    </row>
    <row r="531" spans="2:6" s="40" customFormat="1" ht="15" hidden="1" outlineLevel="1" x14ac:dyDescent="0.2">
      <c r="B531" s="38"/>
      <c r="C531" s="28" t="s">
        <v>60</v>
      </c>
      <c r="D531" s="32">
        <v>0.15</v>
      </c>
      <c r="E531" s="30">
        <v>1</v>
      </c>
      <c r="F531" s="35">
        <f t="shared" si="26"/>
        <v>0.15</v>
      </c>
    </row>
    <row r="532" spans="2:6" s="40" customFormat="1" ht="15" hidden="1" outlineLevel="1" x14ac:dyDescent="0.2">
      <c r="B532" s="38"/>
      <c r="C532" s="28" t="s">
        <v>61</v>
      </c>
      <c r="D532" s="32">
        <v>0.02</v>
      </c>
      <c r="E532" s="30">
        <v>1</v>
      </c>
      <c r="F532" s="35">
        <f t="shared" si="26"/>
        <v>0.02</v>
      </c>
    </row>
    <row r="533" spans="2:6" s="40" customFormat="1" ht="15" hidden="1" outlineLevel="1" x14ac:dyDescent="0.2">
      <c r="B533" s="38"/>
      <c r="C533" s="28" t="s">
        <v>62</v>
      </c>
      <c r="D533" s="32">
        <v>0.01</v>
      </c>
      <c r="E533" s="30">
        <v>1</v>
      </c>
      <c r="F533" s="35">
        <f t="shared" si="26"/>
        <v>0.01</v>
      </c>
    </row>
    <row r="534" spans="2:6" s="40" customFormat="1" ht="24" hidden="1" outlineLevel="1" x14ac:dyDescent="0.2">
      <c r="B534" s="38"/>
      <c r="C534" s="28" t="s">
        <v>26</v>
      </c>
      <c r="D534" s="32">
        <v>0.06</v>
      </c>
      <c r="E534" s="30">
        <v>1</v>
      </c>
      <c r="F534" s="35">
        <f t="shared" si="26"/>
        <v>0.06</v>
      </c>
    </row>
    <row r="535" spans="2:6" s="40" customFormat="1" ht="15" hidden="1" outlineLevel="1" x14ac:dyDescent="0.2">
      <c r="B535" s="38"/>
      <c r="C535" s="28" t="s">
        <v>63</v>
      </c>
      <c r="D535" s="32">
        <v>0.02</v>
      </c>
      <c r="E535" s="30">
        <v>1</v>
      </c>
      <c r="F535" s="35">
        <f t="shared" si="26"/>
        <v>0.02</v>
      </c>
    </row>
    <row r="536" spans="2:6" s="40" customFormat="1" ht="15" hidden="1" outlineLevel="1" x14ac:dyDescent="0.2">
      <c r="B536" s="38"/>
      <c r="C536" s="28" t="s">
        <v>28</v>
      </c>
      <c r="D536" s="32">
        <v>0.01</v>
      </c>
      <c r="E536" s="30">
        <v>1</v>
      </c>
      <c r="F536" s="35">
        <f t="shared" si="26"/>
        <v>0.01</v>
      </c>
    </row>
    <row r="537" spans="2:6" s="40" customFormat="1" ht="15" hidden="1" outlineLevel="1" x14ac:dyDescent="0.2">
      <c r="B537" s="38"/>
      <c r="C537" s="28" t="s">
        <v>64</v>
      </c>
      <c r="D537" s="32">
        <v>0.09</v>
      </c>
      <c r="E537" s="30">
        <v>1</v>
      </c>
      <c r="F537" s="35">
        <f t="shared" si="26"/>
        <v>0.09</v>
      </c>
    </row>
    <row r="538" spans="2:6" s="40" customFormat="1" ht="15" hidden="1" outlineLevel="1" x14ac:dyDescent="0.2">
      <c r="B538" s="38"/>
      <c r="C538" s="28" t="s">
        <v>30</v>
      </c>
      <c r="D538" s="32">
        <v>0.03</v>
      </c>
      <c r="E538" s="30">
        <v>1</v>
      </c>
      <c r="F538" s="35">
        <f t="shared" si="26"/>
        <v>0.03</v>
      </c>
    </row>
    <row r="539" spans="2:6" s="40" customFormat="1" ht="15" hidden="1" outlineLevel="1" x14ac:dyDescent="0.2">
      <c r="B539" s="38"/>
      <c r="C539" s="28" t="s">
        <v>31</v>
      </c>
      <c r="D539" s="32">
        <v>0.05</v>
      </c>
      <c r="E539" s="30">
        <v>1</v>
      </c>
      <c r="F539" s="35">
        <f t="shared" si="26"/>
        <v>0.05</v>
      </c>
    </row>
    <row r="540" spans="2:6" s="40" customFormat="1" ht="15" hidden="1" outlineLevel="1" x14ac:dyDescent="0.2">
      <c r="B540" s="38"/>
      <c r="C540" s="47" t="s">
        <v>39</v>
      </c>
      <c r="D540" s="48" t="s">
        <v>40</v>
      </c>
      <c r="E540" s="49"/>
      <c r="F540" s="50">
        <f>SUM(F525:F539)</f>
        <v>1</v>
      </c>
    </row>
    <row r="541" spans="2:6" ht="25.5" collapsed="1" x14ac:dyDescent="0.2">
      <c r="B541" s="31">
        <v>27</v>
      </c>
      <c r="C541" s="24" t="s">
        <v>1238</v>
      </c>
      <c r="D541" s="25" t="s">
        <v>128</v>
      </c>
      <c r="E541" s="26" t="s">
        <v>1237</v>
      </c>
      <c r="F541" s="42">
        <f>(46570*2)*0.4*E542</f>
        <v>37256</v>
      </c>
    </row>
    <row r="542" spans="2:6" s="43" customFormat="1" ht="76.5" customHeight="1" x14ac:dyDescent="0.2">
      <c r="B542" s="38"/>
      <c r="C542" s="39" t="s">
        <v>136</v>
      </c>
      <c r="D542" s="39" t="s">
        <v>138</v>
      </c>
      <c r="E542" s="44">
        <v>1</v>
      </c>
      <c r="F542" s="45"/>
    </row>
    <row r="543" spans="2:6" s="40" customFormat="1" ht="15" x14ac:dyDescent="0.2">
      <c r="B543" s="38"/>
      <c r="C543" s="47" t="s">
        <v>21</v>
      </c>
      <c r="D543" s="29" t="s">
        <v>22</v>
      </c>
      <c r="E543" s="30" t="s">
        <v>23</v>
      </c>
      <c r="F543" s="30" t="s">
        <v>23</v>
      </c>
    </row>
    <row r="544" spans="2:6" s="40" customFormat="1" ht="15" hidden="1" outlineLevel="1" x14ac:dyDescent="0.2">
      <c r="B544" s="38"/>
      <c r="C544" s="28" t="s">
        <v>24</v>
      </c>
      <c r="D544" s="32">
        <v>0.02</v>
      </c>
      <c r="E544" s="30">
        <v>1</v>
      </c>
      <c r="F544" s="35">
        <f t="shared" ref="F544:F557" si="27">D544*E544</f>
        <v>0.02</v>
      </c>
    </row>
    <row r="545" spans="2:6" s="40" customFormat="1" ht="15" hidden="1" outlineLevel="1" x14ac:dyDescent="0.2">
      <c r="B545" s="38"/>
      <c r="C545" s="28" t="s">
        <v>25</v>
      </c>
      <c r="D545" s="32">
        <v>0.02</v>
      </c>
      <c r="E545" s="30">
        <v>1.3</v>
      </c>
      <c r="F545" s="35">
        <f t="shared" si="27"/>
        <v>2.6000000000000002E-2</v>
      </c>
    </row>
    <row r="546" spans="2:6" s="40" customFormat="1" ht="15" hidden="1" outlineLevel="1" x14ac:dyDescent="0.2">
      <c r="B546" s="38"/>
      <c r="C546" s="28" t="s">
        <v>56</v>
      </c>
      <c r="D546" s="32">
        <v>0.22</v>
      </c>
      <c r="E546" s="30">
        <v>1.3</v>
      </c>
      <c r="F546" s="35">
        <f t="shared" si="27"/>
        <v>0.28600000000000003</v>
      </c>
    </row>
    <row r="547" spans="2:6" s="40" customFormat="1" ht="15" hidden="1" outlineLevel="1" x14ac:dyDescent="0.2">
      <c r="B547" s="38"/>
      <c r="C547" s="28" t="s">
        <v>57</v>
      </c>
      <c r="D547" s="32">
        <v>0.27</v>
      </c>
      <c r="E547" s="30">
        <v>1.3</v>
      </c>
      <c r="F547" s="35">
        <f t="shared" si="27"/>
        <v>0.35100000000000003</v>
      </c>
    </row>
    <row r="548" spans="2:6" s="40" customFormat="1" ht="15" hidden="1" outlineLevel="1" x14ac:dyDescent="0.2">
      <c r="B548" s="38"/>
      <c r="C548" s="28" t="s">
        <v>58</v>
      </c>
      <c r="D548" s="32">
        <v>0.01</v>
      </c>
      <c r="E548" s="30">
        <v>1</v>
      </c>
      <c r="F548" s="35">
        <f t="shared" si="27"/>
        <v>0.01</v>
      </c>
    </row>
    <row r="549" spans="2:6" s="40" customFormat="1" ht="15" hidden="1" outlineLevel="1" x14ac:dyDescent="0.2">
      <c r="B549" s="38"/>
      <c r="C549" s="28" t="s">
        <v>59</v>
      </c>
      <c r="D549" s="32">
        <v>0.02</v>
      </c>
      <c r="E549" s="30">
        <v>1</v>
      </c>
      <c r="F549" s="35">
        <f t="shared" si="27"/>
        <v>0.02</v>
      </c>
    </row>
    <row r="550" spans="2:6" s="40" customFormat="1" ht="15" hidden="1" outlineLevel="1" x14ac:dyDescent="0.2">
      <c r="B550" s="38"/>
      <c r="C550" s="28" t="s">
        <v>60</v>
      </c>
      <c r="D550" s="32">
        <v>0.15</v>
      </c>
      <c r="E550" s="30">
        <v>1</v>
      </c>
      <c r="F550" s="35">
        <f t="shared" si="27"/>
        <v>0.15</v>
      </c>
    </row>
    <row r="551" spans="2:6" s="40" customFormat="1" ht="15" hidden="1" outlineLevel="1" x14ac:dyDescent="0.2">
      <c r="B551" s="38"/>
      <c r="C551" s="28" t="s">
        <v>61</v>
      </c>
      <c r="D551" s="32">
        <v>0.02</v>
      </c>
      <c r="E551" s="30">
        <v>1</v>
      </c>
      <c r="F551" s="35">
        <f t="shared" si="27"/>
        <v>0.02</v>
      </c>
    </row>
    <row r="552" spans="2:6" s="40" customFormat="1" ht="15" hidden="1" outlineLevel="1" x14ac:dyDescent="0.2">
      <c r="B552" s="38"/>
      <c r="C552" s="28" t="s">
        <v>62</v>
      </c>
      <c r="D552" s="32">
        <v>0.01</v>
      </c>
      <c r="E552" s="30">
        <v>1</v>
      </c>
      <c r="F552" s="35">
        <f t="shared" si="27"/>
        <v>0.01</v>
      </c>
    </row>
    <row r="553" spans="2:6" s="40" customFormat="1" ht="24" hidden="1" outlineLevel="1" x14ac:dyDescent="0.2">
      <c r="B553" s="38"/>
      <c r="C553" s="28" t="s">
        <v>26</v>
      </c>
      <c r="D553" s="32">
        <v>0.06</v>
      </c>
      <c r="E553" s="30">
        <v>1</v>
      </c>
      <c r="F553" s="35">
        <f t="shared" si="27"/>
        <v>0.06</v>
      </c>
    </row>
    <row r="554" spans="2:6" s="40" customFormat="1" ht="15" hidden="1" outlineLevel="1" x14ac:dyDescent="0.2">
      <c r="B554" s="38"/>
      <c r="C554" s="28" t="s">
        <v>63</v>
      </c>
      <c r="D554" s="32">
        <v>0.02</v>
      </c>
      <c r="E554" s="30">
        <v>1</v>
      </c>
      <c r="F554" s="35">
        <f t="shared" si="27"/>
        <v>0.02</v>
      </c>
    </row>
    <row r="555" spans="2:6" s="40" customFormat="1" ht="15" hidden="1" outlineLevel="1" x14ac:dyDescent="0.2">
      <c r="B555" s="38"/>
      <c r="C555" s="28" t="s">
        <v>28</v>
      </c>
      <c r="D555" s="32">
        <v>0.01</v>
      </c>
      <c r="E555" s="30">
        <v>1</v>
      </c>
      <c r="F555" s="35">
        <f t="shared" si="27"/>
        <v>0.01</v>
      </c>
    </row>
    <row r="556" spans="2:6" s="40" customFormat="1" ht="15" hidden="1" outlineLevel="1" x14ac:dyDescent="0.2">
      <c r="B556" s="38"/>
      <c r="C556" s="28" t="s">
        <v>64</v>
      </c>
      <c r="D556" s="32">
        <v>0.09</v>
      </c>
      <c r="E556" s="30">
        <v>1</v>
      </c>
      <c r="F556" s="35">
        <f t="shared" si="27"/>
        <v>0.09</v>
      </c>
    </row>
    <row r="557" spans="2:6" s="40" customFormat="1" ht="15" hidden="1" outlineLevel="1" x14ac:dyDescent="0.2">
      <c r="B557" s="38"/>
      <c r="C557" s="28" t="s">
        <v>30</v>
      </c>
      <c r="D557" s="32">
        <v>0.03</v>
      </c>
      <c r="E557" s="30">
        <v>1</v>
      </c>
      <c r="F557" s="35">
        <f t="shared" si="27"/>
        <v>0.03</v>
      </c>
    </row>
    <row r="558" spans="2:6" s="40" customFormat="1" ht="15" hidden="1" outlineLevel="1" x14ac:dyDescent="0.2">
      <c r="B558" s="38"/>
      <c r="C558" s="28" t="s">
        <v>31</v>
      </c>
      <c r="D558" s="32">
        <v>0.05</v>
      </c>
      <c r="E558" s="30"/>
      <c r="F558" s="36">
        <f>SUM(F544:F557)*D558</f>
        <v>5.5150000000000012E-2</v>
      </c>
    </row>
    <row r="559" spans="2:6" s="40" customFormat="1" ht="15" hidden="1" outlineLevel="1" x14ac:dyDescent="0.2">
      <c r="B559" s="38"/>
      <c r="C559" s="47" t="s">
        <v>39</v>
      </c>
      <c r="D559" s="48" t="s">
        <v>40</v>
      </c>
      <c r="E559" s="49"/>
      <c r="F559" s="50">
        <f>SUM(F544:F558)</f>
        <v>1.1581500000000002</v>
      </c>
    </row>
    <row r="560" spans="2:6" ht="25.5" collapsed="1" x14ac:dyDescent="0.2">
      <c r="B560" s="31">
        <v>29</v>
      </c>
      <c r="C560" s="24" t="s">
        <v>1239</v>
      </c>
      <c r="D560" s="25" t="s">
        <v>75</v>
      </c>
      <c r="E560" s="26" t="s">
        <v>129</v>
      </c>
      <c r="F560" s="42">
        <f>(39550*1)*0.4*E561</f>
        <v>15820</v>
      </c>
    </row>
    <row r="561" spans="2:6" s="43" customFormat="1" ht="76.5" customHeight="1" x14ac:dyDescent="0.2">
      <c r="B561" s="38"/>
      <c r="C561" s="39" t="s">
        <v>136</v>
      </c>
      <c r="D561" s="39" t="s">
        <v>138</v>
      </c>
      <c r="E561" s="44">
        <v>1</v>
      </c>
      <c r="F561" s="45"/>
    </row>
    <row r="562" spans="2:6" s="40" customFormat="1" ht="15" x14ac:dyDescent="0.2">
      <c r="B562" s="38"/>
      <c r="C562" s="47" t="s">
        <v>21</v>
      </c>
      <c r="D562" s="29" t="s">
        <v>22</v>
      </c>
      <c r="E562" s="30" t="s">
        <v>23</v>
      </c>
      <c r="F562" s="30" t="s">
        <v>23</v>
      </c>
    </row>
    <row r="563" spans="2:6" s="40" customFormat="1" ht="15" hidden="1" outlineLevel="1" x14ac:dyDescent="0.2">
      <c r="B563" s="38"/>
      <c r="C563" s="28" t="s">
        <v>24</v>
      </c>
      <c r="D563" s="32">
        <v>0.02</v>
      </c>
      <c r="E563" s="30">
        <v>1</v>
      </c>
      <c r="F563" s="35">
        <f t="shared" ref="F563:F576" si="28">D563*E563</f>
        <v>0.02</v>
      </c>
    </row>
    <row r="564" spans="2:6" s="40" customFormat="1" ht="15" hidden="1" outlineLevel="1" x14ac:dyDescent="0.2">
      <c r="B564" s="38"/>
      <c r="C564" s="28" t="s">
        <v>25</v>
      </c>
      <c r="D564" s="32">
        <v>0.02</v>
      </c>
      <c r="E564" s="30">
        <v>1.3</v>
      </c>
      <c r="F564" s="35">
        <f t="shared" si="28"/>
        <v>2.6000000000000002E-2</v>
      </c>
    </row>
    <row r="565" spans="2:6" s="40" customFormat="1" ht="15" hidden="1" outlineLevel="1" x14ac:dyDescent="0.2">
      <c r="B565" s="38"/>
      <c r="C565" s="28" t="s">
        <v>56</v>
      </c>
      <c r="D565" s="32">
        <v>0.22</v>
      </c>
      <c r="E565" s="30">
        <v>1.3</v>
      </c>
      <c r="F565" s="35">
        <f t="shared" si="28"/>
        <v>0.28600000000000003</v>
      </c>
    </row>
    <row r="566" spans="2:6" s="40" customFormat="1" ht="15" hidden="1" outlineLevel="1" x14ac:dyDescent="0.2">
      <c r="B566" s="38"/>
      <c r="C566" s="28" t="s">
        <v>57</v>
      </c>
      <c r="D566" s="32">
        <v>0.27</v>
      </c>
      <c r="E566" s="30">
        <v>1.3</v>
      </c>
      <c r="F566" s="35">
        <f t="shared" si="28"/>
        <v>0.35100000000000003</v>
      </c>
    </row>
    <row r="567" spans="2:6" s="40" customFormat="1" ht="15" hidden="1" outlineLevel="1" x14ac:dyDescent="0.2">
      <c r="B567" s="38"/>
      <c r="C567" s="28" t="s">
        <v>58</v>
      </c>
      <c r="D567" s="32">
        <v>0.01</v>
      </c>
      <c r="E567" s="30">
        <v>1</v>
      </c>
      <c r="F567" s="35">
        <f t="shared" si="28"/>
        <v>0.01</v>
      </c>
    </row>
    <row r="568" spans="2:6" s="40" customFormat="1" ht="15" hidden="1" outlineLevel="1" x14ac:dyDescent="0.2">
      <c r="B568" s="38"/>
      <c r="C568" s="28" t="s">
        <v>59</v>
      </c>
      <c r="D568" s="32">
        <v>0.02</v>
      </c>
      <c r="E568" s="30">
        <v>1</v>
      </c>
      <c r="F568" s="35">
        <f t="shared" si="28"/>
        <v>0.02</v>
      </c>
    </row>
    <row r="569" spans="2:6" s="40" customFormat="1" ht="15" hidden="1" outlineLevel="1" x14ac:dyDescent="0.2">
      <c r="B569" s="38"/>
      <c r="C569" s="28" t="s">
        <v>60</v>
      </c>
      <c r="D569" s="32">
        <v>0.15</v>
      </c>
      <c r="E569" s="30">
        <v>1</v>
      </c>
      <c r="F569" s="35">
        <f t="shared" si="28"/>
        <v>0.15</v>
      </c>
    </row>
    <row r="570" spans="2:6" s="40" customFormat="1" ht="15" hidden="1" outlineLevel="1" x14ac:dyDescent="0.2">
      <c r="B570" s="38"/>
      <c r="C570" s="28" t="s">
        <v>61</v>
      </c>
      <c r="D570" s="32">
        <v>0.02</v>
      </c>
      <c r="E570" s="30">
        <v>1</v>
      </c>
      <c r="F570" s="35">
        <f t="shared" si="28"/>
        <v>0.02</v>
      </c>
    </row>
    <row r="571" spans="2:6" s="40" customFormat="1" ht="15" hidden="1" outlineLevel="1" x14ac:dyDescent="0.2">
      <c r="B571" s="38"/>
      <c r="C571" s="28" t="s">
        <v>62</v>
      </c>
      <c r="D571" s="32">
        <v>0.01</v>
      </c>
      <c r="E571" s="30">
        <v>1</v>
      </c>
      <c r="F571" s="35">
        <f t="shared" si="28"/>
        <v>0.01</v>
      </c>
    </row>
    <row r="572" spans="2:6" s="40" customFormat="1" ht="24" hidden="1" outlineLevel="1" x14ac:dyDescent="0.2">
      <c r="B572" s="38"/>
      <c r="C572" s="28" t="s">
        <v>26</v>
      </c>
      <c r="D572" s="32">
        <v>0.06</v>
      </c>
      <c r="E572" s="30">
        <v>1</v>
      </c>
      <c r="F572" s="35">
        <f t="shared" si="28"/>
        <v>0.06</v>
      </c>
    </row>
    <row r="573" spans="2:6" s="40" customFormat="1" ht="15" hidden="1" outlineLevel="1" x14ac:dyDescent="0.2">
      <c r="B573" s="38"/>
      <c r="C573" s="28" t="s">
        <v>63</v>
      </c>
      <c r="D573" s="32">
        <v>0.02</v>
      </c>
      <c r="E573" s="30">
        <v>1</v>
      </c>
      <c r="F573" s="35">
        <f t="shared" si="28"/>
        <v>0.02</v>
      </c>
    </row>
    <row r="574" spans="2:6" s="40" customFormat="1" ht="15" hidden="1" outlineLevel="1" x14ac:dyDescent="0.2">
      <c r="B574" s="38"/>
      <c r="C574" s="28" t="s">
        <v>28</v>
      </c>
      <c r="D574" s="32">
        <v>0.01</v>
      </c>
      <c r="E574" s="30">
        <v>1</v>
      </c>
      <c r="F574" s="35">
        <f t="shared" si="28"/>
        <v>0.01</v>
      </c>
    </row>
    <row r="575" spans="2:6" s="40" customFormat="1" ht="15" hidden="1" outlineLevel="1" x14ac:dyDescent="0.2">
      <c r="B575" s="38"/>
      <c r="C575" s="28" t="s">
        <v>64</v>
      </c>
      <c r="D575" s="32">
        <v>0.09</v>
      </c>
      <c r="E575" s="30">
        <v>1</v>
      </c>
      <c r="F575" s="35">
        <f t="shared" si="28"/>
        <v>0.09</v>
      </c>
    </row>
    <row r="576" spans="2:6" s="40" customFormat="1" ht="15" hidden="1" outlineLevel="1" x14ac:dyDescent="0.2">
      <c r="B576" s="38"/>
      <c r="C576" s="28" t="s">
        <v>30</v>
      </c>
      <c r="D576" s="32">
        <v>0.03</v>
      </c>
      <c r="E576" s="30">
        <v>1</v>
      </c>
      <c r="F576" s="35">
        <f t="shared" si="28"/>
        <v>0.03</v>
      </c>
    </row>
    <row r="577" spans="2:6" s="40" customFormat="1" ht="15" hidden="1" outlineLevel="1" x14ac:dyDescent="0.2">
      <c r="B577" s="38"/>
      <c r="C577" s="28" t="s">
        <v>31</v>
      </c>
      <c r="D577" s="32">
        <v>0.05</v>
      </c>
      <c r="E577" s="30"/>
      <c r="F577" s="36">
        <f>SUM(F563:F576)*D577</f>
        <v>5.5150000000000012E-2</v>
      </c>
    </row>
    <row r="578" spans="2:6" s="40" customFormat="1" ht="15" hidden="1" outlineLevel="1" x14ac:dyDescent="0.2">
      <c r="B578" s="38"/>
      <c r="C578" s="47" t="s">
        <v>39</v>
      </c>
      <c r="D578" s="48" t="s">
        <v>40</v>
      </c>
      <c r="E578" s="49"/>
      <c r="F578" s="50">
        <f>SUM(F563:F577)</f>
        <v>1.1581500000000002</v>
      </c>
    </row>
    <row r="579" spans="2:6" ht="21" customHeight="1" collapsed="1" x14ac:dyDescent="0.2">
      <c r="B579" s="1264" t="s">
        <v>130</v>
      </c>
      <c r="C579" s="1265"/>
      <c r="D579" s="1265"/>
      <c r="E579" s="1265"/>
      <c r="F579" s="1265"/>
    </row>
    <row r="580" spans="2:6" ht="25.5" x14ac:dyDescent="0.2">
      <c r="B580" s="31">
        <v>30</v>
      </c>
      <c r="C580" s="24" t="s">
        <v>131</v>
      </c>
      <c r="D580" s="25" t="s">
        <v>132</v>
      </c>
      <c r="E580" s="26" t="s">
        <v>133</v>
      </c>
      <c r="F580" s="42">
        <f>(29450+980*15)*0.4*E581</f>
        <v>20452.929000000004</v>
      </c>
    </row>
    <row r="581" spans="2:6" s="43" customFormat="1" ht="76.5" customHeight="1" x14ac:dyDescent="0.2">
      <c r="B581" s="38"/>
      <c r="C581" s="39" t="s">
        <v>136</v>
      </c>
      <c r="D581" s="39" t="s">
        <v>138</v>
      </c>
      <c r="E581" s="44">
        <f>F598</f>
        <v>1.1581500000000002</v>
      </c>
      <c r="F581" s="45"/>
    </row>
    <row r="582" spans="2:6" s="40" customFormat="1" ht="15" x14ac:dyDescent="0.2">
      <c r="B582" s="38"/>
      <c r="C582" s="47" t="s">
        <v>21</v>
      </c>
      <c r="D582" s="29" t="s">
        <v>22</v>
      </c>
      <c r="E582" s="30" t="s">
        <v>23</v>
      </c>
      <c r="F582" s="30" t="s">
        <v>23</v>
      </c>
    </row>
    <row r="583" spans="2:6" s="40" customFormat="1" ht="15" hidden="1" outlineLevel="1" x14ac:dyDescent="0.2">
      <c r="B583" s="38"/>
      <c r="C583" s="28" t="s">
        <v>24</v>
      </c>
      <c r="D583" s="32">
        <v>0.02</v>
      </c>
      <c r="E583" s="30">
        <v>1</v>
      </c>
      <c r="F583" s="35">
        <f t="shared" ref="F583:F596" si="29">D583*E583</f>
        <v>0.02</v>
      </c>
    </row>
    <row r="584" spans="2:6" s="40" customFormat="1" ht="15" hidden="1" outlineLevel="1" x14ac:dyDescent="0.2">
      <c r="B584" s="38"/>
      <c r="C584" s="28" t="s">
        <v>25</v>
      </c>
      <c r="D584" s="32">
        <v>0.02</v>
      </c>
      <c r="E584" s="30">
        <v>1.3</v>
      </c>
      <c r="F584" s="35">
        <f t="shared" si="29"/>
        <v>2.6000000000000002E-2</v>
      </c>
    </row>
    <row r="585" spans="2:6" s="40" customFormat="1" ht="15" hidden="1" outlineLevel="1" x14ac:dyDescent="0.2">
      <c r="B585" s="38"/>
      <c r="C585" s="28" t="s">
        <v>56</v>
      </c>
      <c r="D585" s="32">
        <v>0.22</v>
      </c>
      <c r="E585" s="30">
        <v>1.3</v>
      </c>
      <c r="F585" s="35">
        <f t="shared" si="29"/>
        <v>0.28600000000000003</v>
      </c>
    </row>
    <row r="586" spans="2:6" s="40" customFormat="1" ht="15" hidden="1" outlineLevel="1" x14ac:dyDescent="0.2">
      <c r="B586" s="38"/>
      <c r="C586" s="28" t="s">
        <v>57</v>
      </c>
      <c r="D586" s="32">
        <v>0.27</v>
      </c>
      <c r="E586" s="30">
        <v>1.3</v>
      </c>
      <c r="F586" s="35">
        <f t="shared" si="29"/>
        <v>0.35100000000000003</v>
      </c>
    </row>
    <row r="587" spans="2:6" s="40" customFormat="1" ht="15" hidden="1" outlineLevel="1" x14ac:dyDescent="0.2">
      <c r="B587" s="38"/>
      <c r="C587" s="28" t="s">
        <v>58</v>
      </c>
      <c r="D587" s="32">
        <v>0.01</v>
      </c>
      <c r="E587" s="30">
        <v>1</v>
      </c>
      <c r="F587" s="35">
        <f t="shared" si="29"/>
        <v>0.01</v>
      </c>
    </row>
    <row r="588" spans="2:6" s="40" customFormat="1" ht="15" hidden="1" outlineLevel="1" x14ac:dyDescent="0.2">
      <c r="B588" s="38"/>
      <c r="C588" s="28" t="s">
        <v>59</v>
      </c>
      <c r="D588" s="32">
        <v>0.02</v>
      </c>
      <c r="E588" s="30">
        <v>1</v>
      </c>
      <c r="F588" s="35">
        <f t="shared" si="29"/>
        <v>0.02</v>
      </c>
    </row>
    <row r="589" spans="2:6" s="40" customFormat="1" ht="15" hidden="1" outlineLevel="1" x14ac:dyDescent="0.2">
      <c r="B589" s="38"/>
      <c r="C589" s="28" t="s">
        <v>60</v>
      </c>
      <c r="D589" s="32">
        <v>0.15</v>
      </c>
      <c r="E589" s="30">
        <v>1</v>
      </c>
      <c r="F589" s="35">
        <f t="shared" si="29"/>
        <v>0.15</v>
      </c>
    </row>
    <row r="590" spans="2:6" s="40" customFormat="1" ht="15" hidden="1" outlineLevel="1" x14ac:dyDescent="0.2">
      <c r="B590" s="38"/>
      <c r="C590" s="28" t="s">
        <v>61</v>
      </c>
      <c r="D590" s="32">
        <v>0.02</v>
      </c>
      <c r="E590" s="30">
        <v>1</v>
      </c>
      <c r="F590" s="35">
        <f t="shared" si="29"/>
        <v>0.02</v>
      </c>
    </row>
    <row r="591" spans="2:6" s="40" customFormat="1" ht="15" hidden="1" outlineLevel="1" x14ac:dyDescent="0.2">
      <c r="B591" s="38"/>
      <c r="C591" s="28" t="s">
        <v>62</v>
      </c>
      <c r="D591" s="32">
        <v>0.01</v>
      </c>
      <c r="E591" s="30">
        <v>1</v>
      </c>
      <c r="F591" s="35">
        <f t="shared" si="29"/>
        <v>0.01</v>
      </c>
    </row>
    <row r="592" spans="2:6" s="40" customFormat="1" ht="24" hidden="1" outlineLevel="1" x14ac:dyDescent="0.2">
      <c r="B592" s="38"/>
      <c r="C592" s="28" t="s">
        <v>26</v>
      </c>
      <c r="D592" s="32">
        <v>0.06</v>
      </c>
      <c r="E592" s="30">
        <v>1</v>
      </c>
      <c r="F592" s="35">
        <f t="shared" si="29"/>
        <v>0.06</v>
      </c>
    </row>
    <row r="593" spans="2:6" s="40" customFormat="1" ht="15" hidden="1" outlineLevel="1" x14ac:dyDescent="0.2">
      <c r="B593" s="38"/>
      <c r="C593" s="28" t="s">
        <v>63</v>
      </c>
      <c r="D593" s="32">
        <v>0.02</v>
      </c>
      <c r="E593" s="30">
        <v>1</v>
      </c>
      <c r="F593" s="35">
        <f t="shared" si="29"/>
        <v>0.02</v>
      </c>
    </row>
    <row r="594" spans="2:6" s="40" customFormat="1" ht="15" hidden="1" outlineLevel="1" x14ac:dyDescent="0.2">
      <c r="B594" s="38"/>
      <c r="C594" s="28" t="s">
        <v>28</v>
      </c>
      <c r="D594" s="32">
        <v>0.01</v>
      </c>
      <c r="E594" s="30">
        <v>1</v>
      </c>
      <c r="F594" s="35">
        <f t="shared" si="29"/>
        <v>0.01</v>
      </c>
    </row>
    <row r="595" spans="2:6" s="40" customFormat="1" ht="15" hidden="1" outlineLevel="1" x14ac:dyDescent="0.2">
      <c r="B595" s="38"/>
      <c r="C595" s="28" t="s">
        <v>64</v>
      </c>
      <c r="D595" s="32">
        <v>0.09</v>
      </c>
      <c r="E595" s="30">
        <v>1</v>
      </c>
      <c r="F595" s="35">
        <f t="shared" si="29"/>
        <v>0.09</v>
      </c>
    </row>
    <row r="596" spans="2:6" s="40" customFormat="1" ht="15" hidden="1" outlineLevel="1" x14ac:dyDescent="0.2">
      <c r="B596" s="38"/>
      <c r="C596" s="28" t="s">
        <v>30</v>
      </c>
      <c r="D596" s="32">
        <v>0.03</v>
      </c>
      <c r="E596" s="30">
        <v>1</v>
      </c>
      <c r="F596" s="35">
        <f t="shared" si="29"/>
        <v>0.03</v>
      </c>
    </row>
    <row r="597" spans="2:6" s="40" customFormat="1" ht="15" hidden="1" outlineLevel="1" x14ac:dyDescent="0.2">
      <c r="B597" s="38"/>
      <c r="C597" s="28" t="s">
        <v>31</v>
      </c>
      <c r="D597" s="32">
        <v>0.05</v>
      </c>
      <c r="E597" s="30"/>
      <c r="F597" s="36">
        <f>SUM(F583:F596)*D597</f>
        <v>5.5150000000000012E-2</v>
      </c>
    </row>
    <row r="598" spans="2:6" s="40" customFormat="1" ht="15" hidden="1" outlineLevel="1" x14ac:dyDescent="0.2">
      <c r="B598" s="38"/>
      <c r="C598" s="47" t="s">
        <v>39</v>
      </c>
      <c r="D598" s="48" t="s">
        <v>40</v>
      </c>
      <c r="E598" s="49"/>
      <c r="F598" s="50">
        <f>SUM(F583:F597)</f>
        <v>1.1581500000000002</v>
      </c>
    </row>
    <row r="599" spans="2:6" ht="15" collapsed="1" x14ac:dyDescent="0.2">
      <c r="B599" s="31"/>
      <c r="C599" s="1266" t="s">
        <v>134</v>
      </c>
      <c r="D599" s="1267"/>
      <c r="E599" s="1267"/>
      <c r="F599" s="62">
        <f>F580+F560+F541+F523+F504+F484+F464+F444+F425+F406+F383+F363+F343+F323+F303+F283+F258+F238+F218+F198+F178+F159</f>
        <v>859131.89331999992</v>
      </c>
    </row>
    <row r="600" spans="2:6" s="43" customFormat="1" ht="27.75" customHeight="1" x14ac:dyDescent="0.2">
      <c r="B600" s="57"/>
      <c r="C600" s="58" t="s">
        <v>156</v>
      </c>
      <c r="D600" s="59" t="s">
        <v>157</v>
      </c>
      <c r="E600" s="60" t="s">
        <v>162</v>
      </c>
      <c r="F600" s="61">
        <f>F599*5.32</f>
        <v>4570581.6724624</v>
      </c>
    </row>
    <row r="601" spans="2:6" s="43" customFormat="1" ht="27.75" customHeight="1" x14ac:dyDescent="0.2">
      <c r="B601" s="57"/>
      <c r="C601" s="58" t="s">
        <v>159</v>
      </c>
      <c r="D601" s="59" t="s">
        <v>158</v>
      </c>
      <c r="E601" s="60" t="s">
        <v>161</v>
      </c>
      <c r="F601" s="61">
        <f>F277*40.71</f>
        <v>484611.84000000003</v>
      </c>
    </row>
    <row r="602" spans="2:6" ht="38.25" x14ac:dyDescent="0.2">
      <c r="B602" s="31"/>
      <c r="C602" s="63" t="s">
        <v>163</v>
      </c>
      <c r="D602" s="55" t="s">
        <v>164</v>
      </c>
      <c r="E602" s="55" t="s">
        <v>165</v>
      </c>
      <c r="F602" s="46">
        <f>(F601+F600+F156)*1.04</f>
        <v>6613978.4676605118</v>
      </c>
    </row>
    <row r="603" spans="2:6" ht="15" x14ac:dyDescent="0.2">
      <c r="B603" s="31"/>
      <c r="C603" s="1266" t="s">
        <v>135</v>
      </c>
      <c r="D603" s="1267"/>
      <c r="E603" s="1267"/>
      <c r="F603" s="46">
        <f>F602</f>
        <v>6613978.4676605118</v>
      </c>
    </row>
    <row r="604" spans="2:6" s="40" customFormat="1" ht="15" x14ac:dyDescent="0.2">
      <c r="B604" s="31"/>
      <c r="C604" s="1266" t="s">
        <v>166</v>
      </c>
      <c r="D604" s="1267"/>
      <c r="E604" s="1267"/>
      <c r="F604" s="46">
        <f>F603*0.2</f>
        <v>1322795.6935321025</v>
      </c>
    </row>
    <row r="605" spans="2:6" s="40" customFormat="1" ht="15" x14ac:dyDescent="0.2">
      <c r="B605" s="31"/>
      <c r="C605" s="1266" t="s">
        <v>167</v>
      </c>
      <c r="D605" s="1267"/>
      <c r="E605" s="1267"/>
      <c r="F605" s="46">
        <f>SUM(F603:F604)</f>
        <v>7936774.1611926146</v>
      </c>
    </row>
    <row r="607" spans="2:6" x14ac:dyDescent="0.2">
      <c r="B607" s="21" t="s">
        <v>12</v>
      </c>
    </row>
    <row r="608" spans="2:6" x14ac:dyDescent="0.2">
      <c r="B608" s="21" t="s">
        <v>13</v>
      </c>
    </row>
    <row r="609" spans="2:2" x14ac:dyDescent="0.2">
      <c r="B609" s="21" t="s">
        <v>14</v>
      </c>
    </row>
    <row r="610" spans="2:2" x14ac:dyDescent="0.2">
      <c r="B610" s="21" t="s">
        <v>15</v>
      </c>
    </row>
    <row r="612" spans="2:2" x14ac:dyDescent="0.2">
      <c r="B612" s="18"/>
    </row>
  </sheetData>
  <mergeCells count="38">
    <mergeCell ref="B362:F362"/>
    <mergeCell ref="B157:F157"/>
    <mergeCell ref="C604:E604"/>
    <mergeCell ref="C605:E605"/>
    <mergeCell ref="B277:B282"/>
    <mergeCell ref="B238:B256"/>
    <mergeCell ref="B158:F158"/>
    <mergeCell ref="B197:F197"/>
    <mergeCell ref="B217:F217"/>
    <mergeCell ref="B237:F237"/>
    <mergeCell ref="B257:F257"/>
    <mergeCell ref="B302:F302"/>
    <mergeCell ref="B322:F322"/>
    <mergeCell ref="B342:F342"/>
    <mergeCell ref="C603:E603"/>
    <mergeCell ref="B579:F579"/>
    <mergeCell ref="C599:E599"/>
    <mergeCell ref="B382:F382"/>
    <mergeCell ref="B405:F405"/>
    <mergeCell ref="B463:F463"/>
    <mergeCell ref="B483:F483"/>
    <mergeCell ref="B503:F503"/>
    <mergeCell ref="B19:F19"/>
    <mergeCell ref="B20:F20"/>
    <mergeCell ref="B59:F59"/>
    <mergeCell ref="C155:E155"/>
    <mergeCell ref="B21:B39"/>
    <mergeCell ref="B60:B62"/>
    <mergeCell ref="B40:B58"/>
    <mergeCell ref="B117:B135"/>
    <mergeCell ref="B2:C2"/>
    <mergeCell ref="D3:F3"/>
    <mergeCell ref="B5:E5"/>
    <mergeCell ref="C13:F13"/>
    <mergeCell ref="B8:E8"/>
    <mergeCell ref="C11:F11"/>
    <mergeCell ref="B4:F4"/>
    <mergeCell ref="B7:F7"/>
  </mergeCells>
  <pageMargins left="0.35433070866141736" right="0.23622047244094491" top="0.74803149606299213" bottom="0.74803149606299213" header="0.31496062992125984" footer="0.31496062992125984"/>
  <pageSetup paperSize="9" scale="97" fitToHeight="0" orientation="landscape" verticalDpi="4294967293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5"/>
  <sheetViews>
    <sheetView workbookViewId="0">
      <selection activeCell="R11" sqref="R11"/>
    </sheetView>
  </sheetViews>
  <sheetFormatPr defaultRowHeight="15" x14ac:dyDescent="0.25"/>
  <cols>
    <col min="1" max="1" width="4.85546875" style="437" customWidth="1"/>
    <col min="2" max="2" width="36.5703125" style="437" customWidth="1"/>
    <col min="3" max="4" width="9.140625" style="437"/>
    <col min="5" max="6" width="13" style="437" customWidth="1"/>
    <col min="7" max="7" width="14.5703125" style="437" customWidth="1"/>
    <col min="8" max="8" width="25.7109375" style="437" customWidth="1"/>
    <col min="9" max="16384" width="9.140625" style="437"/>
  </cols>
  <sheetData>
    <row r="1" spans="1:8" x14ac:dyDescent="0.25">
      <c r="A1" s="876" t="s">
        <v>744</v>
      </c>
      <c r="B1" s="876"/>
      <c r="C1" s="876"/>
      <c r="D1" s="876"/>
      <c r="E1" s="876"/>
      <c r="F1" s="876"/>
      <c r="G1" s="876"/>
    </row>
    <row r="3" spans="1:8" ht="30" x14ac:dyDescent="0.25">
      <c r="A3" s="470" t="s">
        <v>258</v>
      </c>
      <c r="B3" s="471" t="s">
        <v>745</v>
      </c>
      <c r="C3" s="471" t="s">
        <v>172</v>
      </c>
      <c r="D3" s="471" t="s">
        <v>640</v>
      </c>
      <c r="E3" s="470" t="s">
        <v>746</v>
      </c>
      <c r="F3" s="470" t="s">
        <v>747</v>
      </c>
      <c r="G3" s="470" t="s">
        <v>748</v>
      </c>
      <c r="H3" s="470" t="s">
        <v>749</v>
      </c>
    </row>
    <row r="4" spans="1:8" ht="45" x14ac:dyDescent="0.25">
      <c r="A4" s="471">
        <v>1</v>
      </c>
      <c r="B4" s="472" t="s">
        <v>750</v>
      </c>
      <c r="C4" s="471" t="s">
        <v>205</v>
      </c>
      <c r="D4" s="471">
        <v>2</v>
      </c>
      <c r="E4" s="473">
        <f>115702</f>
        <v>115702</v>
      </c>
      <c r="F4" s="473">
        <f>E4/1.2</f>
        <v>96418.333333333343</v>
      </c>
      <c r="G4" s="474">
        <f>D4*F4</f>
        <v>192836.66666666669</v>
      </c>
      <c r="H4" s="475" t="s">
        <v>751</v>
      </c>
    </row>
    <row r="5" spans="1:8" ht="60" x14ac:dyDescent="0.25">
      <c r="A5" s="471">
        <v>2</v>
      </c>
      <c r="B5" s="476" t="s">
        <v>752</v>
      </c>
      <c r="C5" s="471" t="s">
        <v>205</v>
      </c>
      <c r="D5" s="471">
        <v>3</v>
      </c>
      <c r="E5" s="473">
        <v>3441</v>
      </c>
      <c r="F5" s="473">
        <f>E5/1.2</f>
        <v>2867.5</v>
      </c>
      <c r="G5" s="474">
        <f>D5*F5</f>
        <v>8602.5</v>
      </c>
      <c r="H5" s="475" t="s">
        <v>753</v>
      </c>
    </row>
    <row r="6" spans="1:8" ht="60" x14ac:dyDescent="0.25">
      <c r="A6" s="471">
        <v>3</v>
      </c>
      <c r="B6" s="476" t="s">
        <v>754</v>
      </c>
      <c r="C6" s="471" t="s">
        <v>393</v>
      </c>
      <c r="D6" s="471">
        <f>60/1000</f>
        <v>0.06</v>
      </c>
      <c r="E6" s="473">
        <f>40784/0.25</f>
        <v>163136</v>
      </c>
      <c r="F6" s="473">
        <f>E6/1.2</f>
        <v>135946.66666666669</v>
      </c>
      <c r="G6" s="474">
        <f>D6*F6</f>
        <v>8156.8000000000011</v>
      </c>
      <c r="H6" s="475" t="s">
        <v>755</v>
      </c>
    </row>
    <row r="7" spans="1:8" ht="60" x14ac:dyDescent="0.25">
      <c r="A7" s="471">
        <v>4</v>
      </c>
      <c r="B7" s="476" t="s">
        <v>756</v>
      </c>
      <c r="C7" s="471" t="s">
        <v>205</v>
      </c>
      <c r="D7" s="471">
        <v>3</v>
      </c>
      <c r="E7" s="473">
        <v>3095</v>
      </c>
      <c r="F7" s="473">
        <f>E7/1.2</f>
        <v>2579.166666666667</v>
      </c>
      <c r="G7" s="474">
        <f>D7*F7</f>
        <v>7737.5000000000009</v>
      </c>
      <c r="H7" s="475" t="s">
        <v>757</v>
      </c>
    </row>
    <row r="8" spans="1:8" ht="45" x14ac:dyDescent="0.25">
      <c r="A8" s="471">
        <v>5</v>
      </c>
      <c r="B8" s="476" t="s">
        <v>758</v>
      </c>
      <c r="C8" s="471" t="s">
        <v>205</v>
      </c>
      <c r="D8" s="471">
        <v>1</v>
      </c>
      <c r="E8" s="473">
        <v>43680</v>
      </c>
      <c r="F8" s="473">
        <f>E8/1.2</f>
        <v>36400</v>
      </c>
      <c r="G8" s="474">
        <f>D8*F8</f>
        <v>36400</v>
      </c>
      <c r="H8" s="475" t="s">
        <v>759</v>
      </c>
    </row>
    <row r="9" spans="1:8" x14ac:dyDescent="0.25">
      <c r="A9" s="877" t="s">
        <v>760</v>
      </c>
      <c r="B9" s="878"/>
      <c r="C9" s="878"/>
      <c r="D9" s="878"/>
      <c r="E9" s="878"/>
      <c r="F9" s="879"/>
      <c r="G9" s="477">
        <f>SUM(G4:G8)</f>
        <v>253733.46666666667</v>
      </c>
      <c r="H9" s="478"/>
    </row>
    <row r="10" spans="1:8" x14ac:dyDescent="0.25">
      <c r="A10" s="877" t="s">
        <v>761</v>
      </c>
      <c r="B10" s="878"/>
      <c r="C10" s="878"/>
      <c r="D10" s="878"/>
      <c r="E10" s="878"/>
      <c r="F10" s="879"/>
      <c r="G10" s="477">
        <f>G9*15%</f>
        <v>38060.019999999997</v>
      </c>
      <c r="H10" s="478"/>
    </row>
    <row r="11" spans="1:8" x14ac:dyDescent="0.25">
      <c r="A11" s="880" t="s">
        <v>760</v>
      </c>
      <c r="B11" s="881"/>
      <c r="C11" s="881"/>
      <c r="D11" s="881"/>
      <c r="E11" s="881"/>
      <c r="F11" s="882"/>
      <c r="G11" s="479">
        <f>G9+G10</f>
        <v>291793.48666666669</v>
      </c>
      <c r="H11" s="478"/>
    </row>
    <row r="12" spans="1:8" x14ac:dyDescent="0.25">
      <c r="F12" s="480"/>
      <c r="G12" s="481">
        <f>G11</f>
        <v>291793.48666666669</v>
      </c>
    </row>
    <row r="14" spans="1:8" x14ac:dyDescent="0.25">
      <c r="A14" s="482" t="s">
        <v>762</v>
      </c>
    </row>
    <row r="635" spans="13:14" x14ac:dyDescent="0.25">
      <c r="M635" s="437">
        <f>M9+M44+M81+M117+M152+M187+M222+M257+M292+M328+M344+M360+M376+M392+M409+M425+M441+M486+M531+M574</f>
        <v>0</v>
      </c>
      <c r="N635" s="437">
        <f>N9+N44+N81+N117+N152+N187+N222+N257+N292+N328+N344+N360+N376+N392+N409+N425+N441+N486+N531+N574</f>
        <v>0</v>
      </c>
    </row>
  </sheetData>
  <mergeCells count="4">
    <mergeCell ref="A1:G1"/>
    <mergeCell ref="A9:F9"/>
    <mergeCell ref="A10:F10"/>
    <mergeCell ref="A11:F11"/>
  </mergeCells>
  <hyperlinks>
    <hyperlink ref="H4" r:id="rId1"/>
    <hyperlink ref="H5" r:id="rId2"/>
    <hyperlink ref="H6" r:id="rId3"/>
    <hyperlink ref="H7" r:id="rId4"/>
    <hyperlink ref="H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workbookViewId="0">
      <selection activeCell="I30" sqref="I30"/>
    </sheetView>
  </sheetViews>
  <sheetFormatPr defaultRowHeight="15" x14ac:dyDescent="0.25"/>
  <cols>
    <col min="2" max="2" width="54.7109375" customWidth="1"/>
    <col min="3" max="5" width="34.140625" customWidth="1"/>
  </cols>
  <sheetData>
    <row r="3" spans="1:5" ht="15" customHeight="1" x14ac:dyDescent="0.25">
      <c r="A3" s="883" t="s">
        <v>1120</v>
      </c>
      <c r="B3" s="883"/>
      <c r="C3" s="883"/>
      <c r="D3" s="883"/>
    </row>
    <row r="4" spans="1:5" ht="15" customHeight="1" x14ac:dyDescent="0.25">
      <c r="A4" s="894" t="s">
        <v>1121</v>
      </c>
      <c r="B4" s="894"/>
      <c r="C4" s="894"/>
      <c r="D4" s="894"/>
    </row>
    <row r="8" spans="1:5" ht="15.75" thickBot="1" x14ac:dyDescent="0.3"/>
    <row r="9" spans="1:5" ht="15.75" x14ac:dyDescent="0.25">
      <c r="A9" s="884" t="s">
        <v>258</v>
      </c>
      <c r="B9" s="887" t="s">
        <v>528</v>
      </c>
      <c r="C9" s="890" t="s">
        <v>1107</v>
      </c>
      <c r="D9" s="891"/>
      <c r="E9" s="763"/>
    </row>
    <row r="10" spans="1:5" ht="16.5" thickBot="1" x14ac:dyDescent="0.3">
      <c r="A10" s="885"/>
      <c r="B10" s="888"/>
      <c r="C10" s="892"/>
      <c r="D10" s="893"/>
      <c r="E10" s="763"/>
    </row>
    <row r="11" spans="1:5" ht="15.75" x14ac:dyDescent="0.25">
      <c r="A11" s="885"/>
      <c r="B11" s="888"/>
      <c r="C11" s="884" t="s">
        <v>1108</v>
      </c>
      <c r="D11" s="884" t="s">
        <v>1109</v>
      </c>
      <c r="E11" s="763"/>
    </row>
    <row r="12" spans="1:5" ht="16.5" thickBot="1" x14ac:dyDescent="0.3">
      <c r="A12" s="886"/>
      <c r="B12" s="889"/>
      <c r="C12" s="886"/>
      <c r="D12" s="886"/>
      <c r="E12" s="763"/>
    </row>
    <row r="13" spans="1:5" ht="16.5" thickBot="1" x14ac:dyDescent="0.3">
      <c r="A13" s="764">
        <v>1</v>
      </c>
      <c r="B13" s="765">
        <v>2</v>
      </c>
      <c r="C13" s="765">
        <v>3</v>
      </c>
      <c r="D13" s="765">
        <v>4</v>
      </c>
      <c r="E13" s="763"/>
    </row>
    <row r="14" spans="1:5" ht="16.5" thickBot="1" x14ac:dyDescent="0.3">
      <c r="A14" s="766">
        <v>1</v>
      </c>
      <c r="B14" s="767" t="s">
        <v>1110</v>
      </c>
      <c r="C14" s="768"/>
      <c r="D14" s="768"/>
      <c r="E14" s="763"/>
    </row>
    <row r="15" spans="1:5" ht="16.5" thickBot="1" x14ac:dyDescent="0.3">
      <c r="A15" s="770" t="s">
        <v>179</v>
      </c>
      <c r="B15" s="767" t="s">
        <v>1111</v>
      </c>
      <c r="C15" s="768" t="s">
        <v>1112</v>
      </c>
      <c r="D15" s="769">
        <v>45138</v>
      </c>
      <c r="E15" s="763"/>
    </row>
    <row r="16" spans="1:5" ht="16.5" thickBot="1" x14ac:dyDescent="0.3">
      <c r="A16" s="770" t="s">
        <v>187</v>
      </c>
      <c r="B16" s="767" t="s">
        <v>1113</v>
      </c>
      <c r="C16" s="768" t="s">
        <v>1112</v>
      </c>
      <c r="D16" s="769">
        <v>45138</v>
      </c>
      <c r="E16" s="763"/>
    </row>
    <row r="17" spans="1:5" ht="16.5" thickBot="1" x14ac:dyDescent="0.3">
      <c r="A17" s="770" t="s">
        <v>272</v>
      </c>
      <c r="B17" s="767" t="s">
        <v>1114</v>
      </c>
      <c r="C17" s="768" t="s">
        <v>1112</v>
      </c>
      <c r="D17" s="769">
        <v>45138</v>
      </c>
      <c r="E17" s="763"/>
    </row>
    <row r="18" spans="1:5" ht="16.5" thickBot="1" x14ac:dyDescent="0.3">
      <c r="A18" s="770" t="s">
        <v>275</v>
      </c>
      <c r="B18" s="767" t="s">
        <v>1115</v>
      </c>
      <c r="C18" s="768" t="s">
        <v>1112</v>
      </c>
      <c r="D18" s="769">
        <v>45138</v>
      </c>
      <c r="E18" s="763"/>
    </row>
    <row r="19" spans="1:5" ht="16.5" thickBot="1" x14ac:dyDescent="0.3">
      <c r="A19" s="770" t="s">
        <v>1055</v>
      </c>
      <c r="B19" s="767" t="s">
        <v>1116</v>
      </c>
      <c r="C19" s="768"/>
      <c r="D19" s="768"/>
      <c r="E19" s="763"/>
    </row>
    <row r="20" spans="1:5" ht="16.5" thickBot="1" x14ac:dyDescent="0.3">
      <c r="A20" s="770" t="s">
        <v>198</v>
      </c>
      <c r="B20" s="767" t="s">
        <v>1117</v>
      </c>
      <c r="C20" s="768" t="s">
        <v>1112</v>
      </c>
      <c r="D20" s="769">
        <v>45122</v>
      </c>
      <c r="E20" s="763"/>
    </row>
    <row r="21" spans="1:5" ht="16.5" thickBot="1" x14ac:dyDescent="0.3">
      <c r="A21" s="770" t="s">
        <v>201</v>
      </c>
      <c r="B21" s="767" t="s">
        <v>1118</v>
      </c>
      <c r="C21" s="768" t="s">
        <v>1112</v>
      </c>
      <c r="D21" s="769">
        <v>45254</v>
      </c>
      <c r="E21" s="763"/>
    </row>
    <row r="22" spans="1:5" ht="16.5" thickBot="1" x14ac:dyDescent="0.3">
      <c r="A22" s="770" t="s">
        <v>1056</v>
      </c>
      <c r="B22" s="767" t="s">
        <v>1119</v>
      </c>
      <c r="C22" s="769">
        <v>45278</v>
      </c>
      <c r="D22" s="769">
        <v>45347</v>
      </c>
      <c r="E22" s="763"/>
    </row>
  </sheetData>
  <mergeCells count="7">
    <mergeCell ref="A3:D3"/>
    <mergeCell ref="A9:A12"/>
    <mergeCell ref="B9:B12"/>
    <mergeCell ref="C9:D10"/>
    <mergeCell ref="C11:C12"/>
    <mergeCell ref="D11:D12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G10" sqref="G10"/>
    </sheetView>
  </sheetViews>
  <sheetFormatPr defaultRowHeight="15.75" outlineLevelRow="1" x14ac:dyDescent="0.25"/>
  <cols>
    <col min="1" max="3" width="40.7109375" style="90" customWidth="1"/>
    <col min="4" max="16384" width="9.140625" style="90"/>
  </cols>
  <sheetData>
    <row r="1" spans="1:3" x14ac:dyDescent="0.25">
      <c r="A1" s="904" t="s">
        <v>763</v>
      </c>
      <c r="B1" s="904"/>
      <c r="C1" s="904"/>
    </row>
    <row r="2" spans="1:3" x14ac:dyDescent="0.25">
      <c r="A2" s="904" t="s">
        <v>764</v>
      </c>
      <c r="B2" s="904"/>
      <c r="C2" s="904"/>
    </row>
    <row r="3" spans="1:3" ht="30" customHeight="1" x14ac:dyDescent="0.25">
      <c r="A3" s="905" t="str">
        <f>НМЦ!A2</f>
        <v>Всесезонный туристско-рекреационный комплекс «Мамисон» расширение технической подсистемы. Комплексная система безопасности</v>
      </c>
      <c r="B3" s="906"/>
      <c r="C3" s="906"/>
    </row>
    <row r="4" spans="1:3" ht="171.75" customHeight="1" x14ac:dyDescent="0.25">
      <c r="A4" s="907" t="s">
        <v>1103</v>
      </c>
      <c r="B4" s="907"/>
      <c r="C4" s="907"/>
    </row>
    <row r="5" spans="1:3" x14ac:dyDescent="0.25">
      <c r="A5" s="908" t="s">
        <v>765</v>
      </c>
      <c r="B5" s="908"/>
      <c r="C5" s="908"/>
    </row>
    <row r="6" spans="1:3" ht="86.25" customHeight="1" x14ac:dyDescent="0.25">
      <c r="A6" s="909" t="s">
        <v>766</v>
      </c>
      <c r="B6" s="909"/>
      <c r="C6" s="909"/>
    </row>
    <row r="7" spans="1:3" ht="31.5" customHeight="1" x14ac:dyDescent="0.25">
      <c r="A7" s="910" t="s">
        <v>767</v>
      </c>
      <c r="B7" s="910"/>
      <c r="C7" s="910"/>
    </row>
    <row r="8" spans="1:3" ht="28.5" customHeight="1" x14ac:dyDescent="0.25">
      <c r="A8" s="897" t="s">
        <v>1122</v>
      </c>
      <c r="B8" s="898"/>
      <c r="C8" s="898"/>
    </row>
    <row r="9" spans="1:3" ht="51.75" hidden="1" customHeight="1" outlineLevel="1" x14ac:dyDescent="0.25">
      <c r="A9" s="899" t="s">
        <v>768</v>
      </c>
      <c r="B9" s="899"/>
      <c r="C9" s="899"/>
    </row>
    <row r="10" spans="1:3" ht="60.75" customHeight="1" collapsed="1" x14ac:dyDescent="0.25">
      <c r="A10" s="911" t="s">
        <v>769</v>
      </c>
      <c r="B10" s="911"/>
      <c r="C10" s="911"/>
    </row>
    <row r="11" spans="1:3" ht="37.9" hidden="1" customHeight="1" outlineLevel="1" x14ac:dyDescent="0.25">
      <c r="A11" s="900" t="s">
        <v>770</v>
      </c>
      <c r="B11" s="900"/>
      <c r="C11" s="900"/>
    </row>
    <row r="12" spans="1:3" ht="20.25" customHeight="1" collapsed="1" x14ac:dyDescent="0.25">
      <c r="A12" s="903" t="s">
        <v>771</v>
      </c>
      <c r="B12" s="903"/>
      <c r="C12" s="903"/>
    </row>
    <row r="13" spans="1:3" ht="82.5" customHeight="1" x14ac:dyDescent="0.25">
      <c r="A13" s="896" t="s">
        <v>772</v>
      </c>
      <c r="B13" s="896"/>
      <c r="C13" s="896"/>
    </row>
    <row r="14" spans="1:3" ht="30" customHeight="1" x14ac:dyDescent="0.25">
      <c r="A14" s="895" t="s">
        <v>773</v>
      </c>
      <c r="B14" s="895"/>
      <c r="C14" s="895"/>
    </row>
    <row r="15" spans="1:3" ht="34.5" customHeight="1" x14ac:dyDescent="0.25">
      <c r="A15" s="897" t="s">
        <v>1122</v>
      </c>
      <c r="B15" s="898"/>
      <c r="C15" s="898"/>
    </row>
    <row r="16" spans="1:3" ht="59.45" hidden="1" customHeight="1" outlineLevel="1" x14ac:dyDescent="0.25">
      <c r="A16" s="899" t="s">
        <v>774</v>
      </c>
      <c r="B16" s="899"/>
      <c r="C16" s="899"/>
    </row>
    <row r="17" spans="1:3" ht="38.450000000000003" hidden="1" customHeight="1" outlineLevel="1" x14ac:dyDescent="0.25">
      <c r="A17" s="900" t="s">
        <v>770</v>
      </c>
      <c r="B17" s="900"/>
      <c r="C17" s="900"/>
    </row>
    <row r="18" spans="1:3" ht="21.6" customHeight="1" collapsed="1" x14ac:dyDescent="0.25">
      <c r="A18" s="483" t="s">
        <v>775</v>
      </c>
      <c r="B18" s="484"/>
      <c r="C18" s="484"/>
    </row>
    <row r="19" spans="1:3" ht="15" customHeight="1" x14ac:dyDescent="0.25">
      <c r="A19" s="485" t="s">
        <v>776</v>
      </c>
      <c r="B19" s="486"/>
      <c r="C19" s="486"/>
    </row>
    <row r="20" spans="1:3" x14ac:dyDescent="0.25">
      <c r="A20" s="486"/>
      <c r="B20" s="486"/>
      <c r="C20" s="486"/>
    </row>
    <row r="21" spans="1:3" x14ac:dyDescent="0.25">
      <c r="A21" s="487" t="s">
        <v>777</v>
      </c>
      <c r="B21" s="488"/>
      <c r="C21" s="487"/>
    </row>
    <row r="22" spans="1:3" x14ac:dyDescent="0.25">
      <c r="A22" s="901"/>
      <c r="B22" s="902"/>
      <c r="C22" s="902"/>
    </row>
    <row r="23" spans="1:3" x14ac:dyDescent="0.25">
      <c r="A23" s="487"/>
      <c r="B23" s="488">
        <f>НМЦ!E14</f>
        <v>16300640.11744947</v>
      </c>
      <c r="C23" s="487" t="s">
        <v>778</v>
      </c>
    </row>
    <row r="25" spans="1:3" ht="36.75" customHeight="1" x14ac:dyDescent="0.25">
      <c r="A25" s="895" t="s">
        <v>779</v>
      </c>
      <c r="B25" s="895"/>
      <c r="C25" s="489" t="s">
        <v>780</v>
      </c>
    </row>
  </sheetData>
  <mergeCells count="19"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5:B25"/>
    <mergeCell ref="A13:C13"/>
    <mergeCell ref="A14:C14"/>
    <mergeCell ref="A15:C15"/>
    <mergeCell ref="A16:C16"/>
    <mergeCell ref="A17:C17"/>
    <mergeCell ref="A22:C2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selection activeCell="R22" sqref="R22"/>
    </sheetView>
  </sheetViews>
  <sheetFormatPr defaultRowHeight="15" outlineLevelRow="1" x14ac:dyDescent="0.25"/>
  <cols>
    <col min="1" max="6" width="9.140625" style="437"/>
    <col min="7" max="7" width="17.5703125" style="437" customWidth="1"/>
    <col min="8" max="16384" width="9.140625" style="437"/>
  </cols>
  <sheetData>
    <row r="1" spans="1:15" ht="15.75" x14ac:dyDescent="0.25">
      <c r="A1" s="914" t="s">
        <v>781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490"/>
    </row>
    <row r="2" spans="1:15" ht="15.75" x14ac:dyDescent="0.25">
      <c r="A2" s="914" t="s">
        <v>782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490"/>
    </row>
    <row r="3" spans="1:15" ht="15.75" x14ac:dyDescent="0.25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0"/>
    </row>
    <row r="4" spans="1:15" ht="34.5" customHeight="1" x14ac:dyDescent="0.25">
      <c r="A4" s="492" t="s">
        <v>783</v>
      </c>
      <c r="B4" s="491"/>
      <c r="C4" s="915" t="str">
        <f>НМЦ!A2</f>
        <v>Всесезонный туристско-рекреационный комплекс «Мамисон» расширение технической подсистемы. Комплексная система безопасности</v>
      </c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</row>
    <row r="5" spans="1:15" ht="15.75" x14ac:dyDescent="0.25">
      <c r="A5" s="491"/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0"/>
    </row>
    <row r="6" spans="1:15" ht="15.75" x14ac:dyDescent="0.25">
      <c r="A6" s="916" t="s">
        <v>784</v>
      </c>
      <c r="B6" s="916"/>
      <c r="C6" s="916"/>
      <c r="D6" s="916"/>
      <c r="E6" s="916"/>
      <c r="F6" s="916"/>
      <c r="G6" s="493">
        <f>НМЦ!E14</f>
        <v>16300640.11744947</v>
      </c>
      <c r="H6" s="494"/>
      <c r="I6" s="494"/>
      <c r="J6" s="494"/>
      <c r="K6" s="494"/>
      <c r="L6" s="494"/>
      <c r="M6" s="494"/>
      <c r="N6" s="494"/>
      <c r="O6" s="490"/>
    </row>
    <row r="7" spans="1:15" s="496" customFormat="1" ht="15.75" x14ac:dyDescent="0.25">
      <c r="A7" s="917" t="str">
        <f>[68]!Сумма_прописью(G6)</f>
        <v>Шестнадцать миллионов триста тысяч шестьсот сорок рублей 12 копеек.</v>
      </c>
      <c r="B7" s="917"/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917"/>
      <c r="N7" s="917"/>
      <c r="O7" s="495"/>
    </row>
    <row r="8" spans="1:15" ht="15.75" x14ac:dyDescent="0.25">
      <c r="A8" s="491" t="s">
        <v>785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0"/>
    </row>
    <row r="9" spans="1:15" ht="15.75" x14ac:dyDescent="0.25">
      <c r="A9" s="497" t="s">
        <v>786</v>
      </c>
      <c r="B9" s="497"/>
      <c r="C9" s="497"/>
      <c r="D9" s="497"/>
      <c r="E9" s="497"/>
      <c r="F9" s="491"/>
      <c r="G9" s="491"/>
      <c r="H9" s="491"/>
      <c r="I9" s="491"/>
      <c r="J9" s="491"/>
      <c r="K9" s="491"/>
      <c r="L9" s="491"/>
      <c r="M9" s="491"/>
      <c r="N9" s="491"/>
      <c r="O9" s="490"/>
    </row>
    <row r="10" spans="1:15" ht="15.75" x14ac:dyDescent="0.25">
      <c r="A10" s="498"/>
      <c r="B10" s="499" t="s">
        <v>267</v>
      </c>
      <c r="C10" s="500"/>
      <c r="D10" s="500"/>
      <c r="E10" s="500"/>
      <c r="F10" s="501"/>
      <c r="G10" s="501"/>
      <c r="H10" s="491"/>
      <c r="I10" s="491"/>
      <c r="J10" s="491"/>
      <c r="K10" s="491"/>
      <c r="L10" s="491"/>
      <c r="M10" s="491"/>
      <c r="N10" s="491"/>
      <c r="O10" s="490"/>
    </row>
    <row r="11" spans="1:15" ht="15.75" x14ac:dyDescent="0.25">
      <c r="A11" s="498"/>
      <c r="B11" s="499" t="s">
        <v>270</v>
      </c>
      <c r="C11" s="500"/>
      <c r="D11" s="500"/>
      <c r="E11" s="500"/>
      <c r="F11" s="501"/>
      <c r="G11" s="501"/>
      <c r="H11" s="491"/>
      <c r="I11" s="491"/>
      <c r="J11" s="491"/>
      <c r="K11" s="491"/>
      <c r="L11" s="491"/>
      <c r="M11" s="491"/>
      <c r="N11" s="491"/>
      <c r="O11" s="490"/>
    </row>
    <row r="12" spans="1:15" ht="15.75" x14ac:dyDescent="0.25">
      <c r="A12" s="498"/>
      <c r="B12" s="499" t="s">
        <v>273</v>
      </c>
      <c r="C12" s="500"/>
      <c r="D12" s="500"/>
      <c r="E12" s="500"/>
      <c r="F12" s="501"/>
      <c r="G12" s="501"/>
      <c r="H12" s="491"/>
      <c r="I12" s="491"/>
      <c r="J12" s="491"/>
      <c r="K12" s="491"/>
      <c r="L12" s="491"/>
      <c r="M12" s="491"/>
      <c r="N12" s="491"/>
      <c r="O12" s="490"/>
    </row>
    <row r="13" spans="1:15" ht="15.75" x14ac:dyDescent="0.25">
      <c r="A13" s="498"/>
      <c r="B13" s="499" t="s">
        <v>276</v>
      </c>
      <c r="C13" s="500"/>
      <c r="D13" s="500"/>
      <c r="E13" s="500"/>
      <c r="F13" s="501"/>
      <c r="G13" s="501"/>
      <c r="H13" s="491"/>
      <c r="I13" s="491"/>
      <c r="J13" s="491"/>
      <c r="K13" s="491"/>
      <c r="L13" s="491"/>
      <c r="M13" s="491"/>
      <c r="N13" s="491"/>
      <c r="O13" s="490"/>
    </row>
    <row r="14" spans="1:15" ht="15.75" x14ac:dyDescent="0.25">
      <c r="A14" s="498"/>
      <c r="B14" s="499" t="s">
        <v>279</v>
      </c>
      <c r="C14" s="500"/>
      <c r="D14" s="500"/>
      <c r="E14" s="500"/>
      <c r="F14" s="501"/>
      <c r="G14" s="501"/>
      <c r="H14" s="491"/>
      <c r="I14" s="491"/>
      <c r="J14" s="491"/>
      <c r="K14" s="491"/>
      <c r="L14" s="491"/>
      <c r="M14" s="491"/>
      <c r="N14" s="491"/>
      <c r="O14" s="490"/>
    </row>
    <row r="15" spans="1:15" ht="15.75" x14ac:dyDescent="0.25">
      <c r="A15" s="497" t="s">
        <v>787</v>
      </c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0"/>
    </row>
    <row r="16" spans="1:15" ht="15.75" x14ac:dyDescent="0.25">
      <c r="A16" s="500"/>
      <c r="B16" s="501"/>
      <c r="C16" s="501"/>
      <c r="D16" s="501"/>
      <c r="E16" s="501"/>
      <c r="F16" s="501"/>
      <c r="G16" s="491"/>
      <c r="H16" s="491"/>
      <c r="I16" s="491"/>
      <c r="J16" s="491"/>
      <c r="K16" s="491"/>
      <c r="L16" s="491"/>
      <c r="M16" s="491"/>
      <c r="N16" s="491"/>
      <c r="O16" s="490"/>
    </row>
    <row r="17" spans="1:16" ht="15.75" x14ac:dyDescent="0.25">
      <c r="A17" s="497" t="s">
        <v>788</v>
      </c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1"/>
      <c r="M17" s="491"/>
      <c r="N17" s="491"/>
      <c r="O17" s="490"/>
    </row>
    <row r="18" spans="1:16" ht="31.5" customHeight="1" x14ac:dyDescent="0.25">
      <c r="A18" s="918" t="s">
        <v>789</v>
      </c>
      <c r="B18" s="918"/>
      <c r="C18" s="918"/>
      <c r="D18" s="918"/>
      <c r="E18" s="918"/>
      <c r="F18" s="918"/>
      <c r="G18" s="918"/>
      <c r="H18" s="918"/>
      <c r="I18" s="918"/>
      <c r="J18" s="918"/>
      <c r="K18" s="918"/>
      <c r="L18" s="918"/>
      <c r="M18" s="918"/>
      <c r="N18" s="918"/>
      <c r="O18" s="490"/>
    </row>
    <row r="19" spans="1:16" ht="29.25" hidden="1" customHeight="1" outlineLevel="1" x14ac:dyDescent="0.25">
      <c r="A19" s="912" t="s">
        <v>790</v>
      </c>
      <c r="B19" s="912"/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  <c r="N19" s="912"/>
      <c r="O19" s="490"/>
      <c r="P19" s="437" t="s">
        <v>791</v>
      </c>
    </row>
    <row r="20" spans="1:16" ht="15.6" customHeight="1" collapsed="1" x14ac:dyDescent="0.25">
      <c r="A20" s="502"/>
      <c r="B20" s="500"/>
      <c r="C20" s="500"/>
      <c r="D20" s="500"/>
      <c r="E20" s="497"/>
      <c r="F20" s="497"/>
      <c r="G20" s="497"/>
      <c r="H20" s="497"/>
      <c r="I20" s="497"/>
      <c r="J20" s="497"/>
      <c r="K20" s="497"/>
      <c r="L20" s="491"/>
      <c r="M20" s="491"/>
      <c r="N20" s="491"/>
      <c r="O20" s="490"/>
    </row>
    <row r="21" spans="1:16" ht="15.75" x14ac:dyDescent="0.25">
      <c r="A21" s="497" t="s">
        <v>792</v>
      </c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1"/>
      <c r="M21" s="491"/>
      <c r="N21" s="491"/>
      <c r="O21" s="490"/>
    </row>
    <row r="22" spans="1:16" ht="15.75" x14ac:dyDescent="0.25">
      <c r="A22" s="497"/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1"/>
      <c r="M22" s="491"/>
      <c r="N22" s="491"/>
      <c r="O22" s="490"/>
    </row>
    <row r="23" spans="1:16" ht="15.75" x14ac:dyDescent="0.25">
      <c r="A23" s="497" t="s">
        <v>793</v>
      </c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1"/>
      <c r="M23" s="491"/>
      <c r="N23" s="491"/>
      <c r="O23" s="490"/>
    </row>
    <row r="24" spans="1:16" ht="15.75" x14ac:dyDescent="0.25">
      <c r="A24" s="497" t="s">
        <v>794</v>
      </c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1"/>
      <c r="M24" s="491"/>
      <c r="N24" s="491"/>
      <c r="O24" s="490"/>
    </row>
    <row r="25" spans="1:16" ht="15.75" x14ac:dyDescent="0.25">
      <c r="A25" s="497"/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1"/>
      <c r="M25" s="491"/>
      <c r="N25" s="491"/>
      <c r="O25" s="490"/>
    </row>
    <row r="26" spans="1:16" ht="15.75" x14ac:dyDescent="0.25">
      <c r="A26" s="491" t="s">
        <v>795</v>
      </c>
      <c r="B26" s="491"/>
      <c r="C26" s="491"/>
      <c r="D26" s="491"/>
      <c r="E26" s="491"/>
      <c r="F26" s="491"/>
      <c r="G26" s="497"/>
      <c r="H26" s="497"/>
      <c r="I26" s="497"/>
      <c r="J26" s="913"/>
      <c r="K26" s="913"/>
      <c r="L26" s="913"/>
      <c r="M26" s="913"/>
      <c r="N26" s="913"/>
      <c r="O26" s="490"/>
    </row>
    <row r="27" spans="1:16" ht="15.75" x14ac:dyDescent="0.25">
      <c r="A27" s="491"/>
      <c r="B27" s="491"/>
      <c r="C27" s="491"/>
      <c r="D27" s="491"/>
      <c r="E27" s="491"/>
      <c r="F27" s="491"/>
      <c r="G27" s="497"/>
      <c r="H27" s="497"/>
      <c r="I27" s="497"/>
      <c r="J27" s="503" t="s">
        <v>796</v>
      </c>
      <c r="K27" s="503"/>
      <c r="L27" s="503"/>
      <c r="M27" s="491"/>
      <c r="N27" s="491"/>
      <c r="O27" s="490"/>
    </row>
  </sheetData>
  <mergeCells count="8">
    <mergeCell ref="A19:N19"/>
    <mergeCell ref="J26:N26"/>
    <mergeCell ref="A1:N1"/>
    <mergeCell ref="A2:N2"/>
    <mergeCell ref="C4:O4"/>
    <mergeCell ref="A6:F6"/>
    <mergeCell ref="A7:N7"/>
    <mergeCell ref="A18:N18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workbookViewId="0">
      <selection activeCell="J12" sqref="J12"/>
    </sheetView>
  </sheetViews>
  <sheetFormatPr defaultRowHeight="15" x14ac:dyDescent="0.25"/>
  <cols>
    <col min="1" max="1" width="5.7109375" style="437" customWidth="1"/>
    <col min="2" max="2" width="47.85546875" style="437" customWidth="1"/>
    <col min="3" max="3" width="16" style="437" customWidth="1"/>
    <col min="4" max="4" width="14.7109375" style="437" customWidth="1"/>
    <col min="5" max="5" width="18.7109375" style="437" customWidth="1"/>
    <col min="6" max="7" width="9.140625" style="437"/>
    <col min="8" max="8" width="14.140625" style="437" customWidth="1"/>
    <col min="9" max="9" width="9.140625" style="437"/>
    <col min="10" max="10" width="15.85546875" style="437" customWidth="1"/>
    <col min="11" max="13" width="9.140625" style="437"/>
    <col min="14" max="14" width="12" style="437" customWidth="1"/>
    <col min="15" max="16384" width="9.140625" style="437"/>
  </cols>
  <sheetData>
    <row r="1" spans="1:14" ht="15.75" x14ac:dyDescent="0.25">
      <c r="A1" s="919" t="s">
        <v>797</v>
      </c>
      <c r="B1" s="919"/>
      <c r="C1" s="919"/>
      <c r="D1" s="919"/>
      <c r="E1" s="919"/>
    </row>
    <row r="2" spans="1:14" ht="48.75" customHeight="1" x14ac:dyDescent="0.25">
      <c r="A2" s="905" t="s">
        <v>798</v>
      </c>
      <c r="B2" s="906"/>
      <c r="C2" s="906"/>
      <c r="D2" s="906"/>
      <c r="E2" s="906"/>
    </row>
    <row r="3" spans="1:14" ht="32.25" customHeight="1" x14ac:dyDescent="0.25">
      <c r="A3" s="504"/>
      <c r="B3" s="505"/>
      <c r="C3" s="505"/>
      <c r="D3" s="505"/>
      <c r="E3" s="505"/>
    </row>
    <row r="4" spans="1:14" s="496" customFormat="1" ht="15.75" x14ac:dyDescent="0.25">
      <c r="A4" s="754" t="s">
        <v>799</v>
      </c>
      <c r="B4" s="754"/>
      <c r="C4" s="757">
        <f>(C6-C5)/30.5</f>
        <v>8.8196721311475414</v>
      </c>
      <c r="D4" s="755" t="s">
        <v>800</v>
      </c>
      <c r="E4" s="532"/>
    </row>
    <row r="5" spans="1:14" s="496" customFormat="1" ht="15.75" x14ac:dyDescent="0.25">
      <c r="A5" s="754" t="s">
        <v>801</v>
      </c>
      <c r="B5" s="754"/>
      <c r="C5" s="756">
        <v>45078</v>
      </c>
      <c r="D5" s="532"/>
      <c r="E5" s="532"/>
    </row>
    <row r="6" spans="1:14" s="496" customFormat="1" ht="15.75" x14ac:dyDescent="0.25">
      <c r="A6" s="754" t="s">
        <v>802</v>
      </c>
      <c r="B6" s="754"/>
      <c r="C6" s="756">
        <f>график!D22</f>
        <v>45347</v>
      </c>
      <c r="D6" s="532"/>
      <c r="E6" s="532"/>
    </row>
    <row r="7" spans="1:14" s="496" customFormat="1" ht="15.75" x14ac:dyDescent="0.25">
      <c r="A7" s="754"/>
      <c r="B7" s="532"/>
      <c r="C7" s="532"/>
      <c r="D7" s="532"/>
      <c r="E7" s="532"/>
    </row>
    <row r="8" spans="1:14" ht="15.75" x14ac:dyDescent="0.25">
      <c r="A8" s="920" t="s">
        <v>803</v>
      </c>
      <c r="B8" s="921" t="s">
        <v>804</v>
      </c>
      <c r="C8" s="920" t="s">
        <v>805</v>
      </c>
      <c r="D8" s="920"/>
      <c r="E8" s="920"/>
    </row>
    <row r="9" spans="1:14" ht="24.75" customHeight="1" x14ac:dyDescent="0.25">
      <c r="A9" s="920"/>
      <c r="B9" s="922"/>
      <c r="C9" s="506" t="s">
        <v>806</v>
      </c>
      <c r="D9" s="506" t="s">
        <v>807</v>
      </c>
      <c r="E9" s="506" t="s">
        <v>808</v>
      </c>
      <c r="N9" s="507"/>
    </row>
    <row r="10" spans="1:14" ht="15.75" x14ac:dyDescent="0.25">
      <c r="A10" s="506">
        <v>1</v>
      </c>
      <c r="B10" s="506">
        <v>2</v>
      </c>
      <c r="C10" s="506">
        <v>3</v>
      </c>
      <c r="D10" s="508">
        <v>4</v>
      </c>
      <c r="E10" s="509">
        <v>5</v>
      </c>
    </row>
    <row r="11" spans="1:14" ht="28.5" customHeight="1" x14ac:dyDescent="0.25">
      <c r="A11" s="510">
        <v>1</v>
      </c>
      <c r="B11" s="511" t="s">
        <v>809</v>
      </c>
      <c r="C11" s="512">
        <f>НМЦК!F13+НМЦК!F14</f>
        <v>6637717.5576823521</v>
      </c>
      <c r="D11" s="513">
        <f>C11*0.2</f>
        <v>1327543.5115364706</v>
      </c>
      <c r="E11" s="513">
        <f>C11+D11</f>
        <v>7965261.0692188228</v>
      </c>
    </row>
    <row r="12" spans="1:14" ht="33" customHeight="1" x14ac:dyDescent="0.25">
      <c r="A12" s="510">
        <v>2</v>
      </c>
      <c r="B12" s="511" t="s">
        <v>810</v>
      </c>
      <c r="C12" s="512">
        <f>НМЦК!F15+НМЦК!F16</f>
        <v>6946149.2068588724</v>
      </c>
      <c r="D12" s="513">
        <f>C12*0.2</f>
        <v>1389229.8413717747</v>
      </c>
      <c r="E12" s="513">
        <f>C12+D12</f>
        <v>8335379.0482306471</v>
      </c>
      <c r="H12" s="514"/>
      <c r="J12" s="515"/>
    </row>
    <row r="13" spans="1:14" ht="33" hidden="1" customHeight="1" x14ac:dyDescent="0.25">
      <c r="A13" s="516">
        <v>3</v>
      </c>
      <c r="B13" s="517" t="s">
        <v>811</v>
      </c>
      <c r="C13" s="518">
        <f>НМЦК!G17</f>
        <v>0</v>
      </c>
      <c r="D13" s="519">
        <f>C13*0.2</f>
        <v>0</v>
      </c>
      <c r="E13" s="519">
        <f>C13+D13</f>
        <v>0</v>
      </c>
      <c r="H13" s="514"/>
      <c r="J13" s="515"/>
    </row>
    <row r="14" spans="1:14" ht="15.75" x14ac:dyDescent="0.25">
      <c r="A14" s="520"/>
      <c r="B14" s="520" t="s">
        <v>812</v>
      </c>
      <c r="C14" s="521">
        <f>C11+C12+C13</f>
        <v>13583866.764541224</v>
      </c>
      <c r="D14" s="522">
        <f>D11+D12+D13</f>
        <v>2716773.3529082453</v>
      </c>
      <c r="E14" s="522">
        <f>E11+E12+E13</f>
        <v>16300640.11744947</v>
      </c>
      <c r="F14" s="523"/>
      <c r="G14" s="523"/>
      <c r="H14" s="524"/>
      <c r="J14" s="523"/>
    </row>
    <row r="15" spans="1:14" ht="32.25" customHeight="1" x14ac:dyDescent="0.25">
      <c r="A15" s="525"/>
      <c r="B15" s="526" t="s">
        <v>813</v>
      </c>
      <c r="C15" s="527">
        <f>НМЦК!G18-НМЦК!D18</f>
        <v>264170.1808243338</v>
      </c>
      <c r="D15" s="513">
        <f>C15*0.2</f>
        <v>52834.03616486676</v>
      </c>
      <c r="E15" s="513">
        <f>C15+D15</f>
        <v>317004.21698920056</v>
      </c>
    </row>
    <row r="16" spans="1:14" ht="15.75" x14ac:dyDescent="0.25">
      <c r="A16" s="90"/>
      <c r="B16" s="90"/>
      <c r="C16" s="90"/>
      <c r="D16" s="90"/>
      <c r="E16" s="90"/>
    </row>
    <row r="17" spans="1:5" ht="15.75" x14ac:dyDescent="0.25">
      <c r="A17" s="491"/>
      <c r="B17" s="491" t="s">
        <v>814</v>
      </c>
      <c r="C17" s="528">
        <f>НМЦК!G16+НМЦК!G14</f>
        <v>719572.54707332968</v>
      </c>
      <c r="D17" s="529">
        <f>C17*0.2</f>
        <v>143914.50941466595</v>
      </c>
      <c r="E17" s="529">
        <f>C17+D17</f>
        <v>863487.05648799567</v>
      </c>
    </row>
  </sheetData>
  <mergeCells count="5">
    <mergeCell ref="A1:E1"/>
    <mergeCell ref="A2:E2"/>
    <mergeCell ref="A8:A9"/>
    <mergeCell ref="B8:B9"/>
    <mergeCell ref="C8:E8"/>
  </mergeCells>
  <pageMargins left="0.7" right="0.7" top="0.75" bottom="0.75" header="0.3" footer="0.3"/>
  <pageSetup paperSize="9" scale="8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topLeftCell="A4" zoomScaleNormal="85" zoomScaleSheetLayoutView="100" workbookViewId="0">
      <selection activeCell="I21" sqref="I21"/>
    </sheetView>
  </sheetViews>
  <sheetFormatPr defaultRowHeight="15.75" x14ac:dyDescent="0.25"/>
  <cols>
    <col min="1" max="1" width="40.42578125" style="90" customWidth="1"/>
    <col min="2" max="2" width="25.140625" style="90" customWidth="1"/>
    <col min="3" max="3" width="18.28515625" style="90" customWidth="1"/>
    <col min="4" max="4" width="22" style="90" customWidth="1"/>
    <col min="5" max="5" width="15.28515625" style="90" customWidth="1"/>
    <col min="6" max="6" width="22" style="90" customWidth="1"/>
    <col min="7" max="7" width="26.7109375" style="90" hidden="1" customWidth="1"/>
    <col min="8" max="8" width="14.7109375" style="90" customWidth="1"/>
    <col min="9" max="9" width="24.28515625" style="90" customWidth="1"/>
    <col min="10" max="16384" width="9.140625" style="90"/>
  </cols>
  <sheetData>
    <row r="1" spans="1:9" ht="45.75" customHeight="1" x14ac:dyDescent="0.25">
      <c r="A1" s="941" t="s">
        <v>815</v>
      </c>
      <c r="B1" s="941"/>
      <c r="C1" s="941"/>
      <c r="D1" s="941"/>
      <c r="E1" s="941"/>
      <c r="F1" s="941"/>
      <c r="G1" s="941"/>
    </row>
    <row r="2" spans="1:9" ht="57" customHeight="1" x14ac:dyDescent="0.25">
      <c r="A2" s="530" t="s">
        <v>816</v>
      </c>
      <c r="B2" s="942" t="str">
        <f>НМЦ!A2</f>
        <v>Всесезонный туристско-рекреационный комплекс «Мамисон» расширение технической подсистемы. Комплексная система безопасности</v>
      </c>
      <c r="C2" s="943"/>
      <c r="D2" s="943"/>
      <c r="E2" s="943"/>
      <c r="F2" s="943"/>
      <c r="G2" s="943"/>
    </row>
    <row r="3" spans="1:9" ht="27" customHeight="1" x14ac:dyDescent="0.25">
      <c r="A3" s="530" t="s">
        <v>817</v>
      </c>
      <c r="B3" s="909" t="s">
        <v>1102</v>
      </c>
      <c r="C3" s="909"/>
      <c r="D3" s="909"/>
      <c r="E3" s="909"/>
      <c r="F3" s="909"/>
      <c r="G3" s="909"/>
    </row>
    <row r="5" spans="1:9" x14ac:dyDescent="0.25">
      <c r="A5" s="531" t="s">
        <v>818</v>
      </c>
    </row>
    <row r="6" spans="1:9" x14ac:dyDescent="0.25">
      <c r="A6" s="531" t="s">
        <v>819</v>
      </c>
      <c r="B6" s="104"/>
      <c r="C6" s="104"/>
    </row>
    <row r="7" spans="1:9" x14ac:dyDescent="0.25">
      <c r="A7" s="531" t="s">
        <v>820</v>
      </c>
      <c r="B7" s="531"/>
      <c r="C7" s="531"/>
      <c r="D7" s="531"/>
      <c r="E7" s="531"/>
      <c r="F7" s="531"/>
      <c r="G7" s="531"/>
    </row>
    <row r="8" spans="1:9" x14ac:dyDescent="0.25">
      <c r="A8" s="532" t="s">
        <v>1233</v>
      </c>
      <c r="B8" s="532"/>
      <c r="C8" s="532"/>
      <c r="D8" s="532"/>
      <c r="E8" s="532"/>
      <c r="F8" s="532"/>
      <c r="G8" s="532"/>
    </row>
    <row r="9" spans="1:9" x14ac:dyDescent="0.25">
      <c r="G9" s="533" t="s">
        <v>821</v>
      </c>
    </row>
    <row r="10" spans="1:9" ht="128.25" customHeight="1" x14ac:dyDescent="0.25">
      <c r="A10" s="944" t="s">
        <v>822</v>
      </c>
      <c r="B10" s="946" t="s">
        <v>1123</v>
      </c>
      <c r="C10" s="946" t="s">
        <v>823</v>
      </c>
      <c r="D10" s="946" t="s">
        <v>824</v>
      </c>
      <c r="E10" s="946" t="s">
        <v>825</v>
      </c>
      <c r="F10" s="946" t="s">
        <v>826</v>
      </c>
      <c r="G10" s="534" t="s">
        <v>827</v>
      </c>
    </row>
    <row r="11" spans="1:9" x14ac:dyDescent="0.25">
      <c r="A11" s="945"/>
      <c r="B11" s="947"/>
      <c r="C11" s="947"/>
      <c r="D11" s="947"/>
      <c r="E11" s="947"/>
      <c r="F11" s="947"/>
      <c r="G11" s="535">
        <v>0.3</v>
      </c>
    </row>
    <row r="12" spans="1:9" x14ac:dyDescent="0.25">
      <c r="A12" s="536">
        <v>1</v>
      </c>
      <c r="B12" s="536">
        <v>2</v>
      </c>
      <c r="C12" s="536">
        <v>3</v>
      </c>
      <c r="D12" s="536">
        <v>4</v>
      </c>
      <c r="E12" s="536">
        <v>5</v>
      </c>
      <c r="F12" s="536">
        <v>6</v>
      </c>
      <c r="G12" s="537">
        <v>7</v>
      </c>
    </row>
    <row r="13" spans="1:9" x14ac:dyDescent="0.25">
      <c r="A13" s="538" t="s">
        <v>828</v>
      </c>
      <c r="B13" s="539">
        <f>'Сводная ПИР'!G19</f>
        <v>5872929.7772011934</v>
      </c>
      <c r="C13" s="540">
        <f>C22</f>
        <v>1</v>
      </c>
      <c r="D13" s="539">
        <f>B13*C13</f>
        <v>5872929.7772011934</v>
      </c>
      <c r="E13" s="548">
        <f>F39</f>
        <v>1.0302225310866269</v>
      </c>
      <c r="F13" s="539">
        <f>D13*E13</f>
        <v>6050424.5799622331</v>
      </c>
      <c r="G13" s="541">
        <f>D13+(F13-D13)*(1-$G$11)</f>
        <v>5997176.1391339209</v>
      </c>
    </row>
    <row r="14" spans="1:9" ht="47.25" x14ac:dyDescent="0.25">
      <c r="A14" s="538" t="s">
        <v>829</v>
      </c>
      <c r="B14" s="539">
        <f>B13*10%</f>
        <v>587292.97772011941</v>
      </c>
      <c r="C14" s="540">
        <v>1</v>
      </c>
      <c r="D14" s="539">
        <f>B14*C14</f>
        <v>587292.97772011941</v>
      </c>
      <c r="E14" s="548">
        <v>1</v>
      </c>
      <c r="F14" s="539">
        <f>D14*E14</f>
        <v>587292.97772011941</v>
      </c>
      <c r="G14" s="541">
        <f>D14+(F14-D14)*(1-$G$11)</f>
        <v>587292.97772011941</v>
      </c>
    </row>
    <row r="15" spans="1:9" x14ac:dyDescent="0.25">
      <c r="A15" s="542" t="s">
        <v>290</v>
      </c>
      <c r="B15" s="543">
        <f>'Сводная ПИР'!G22</f>
        <v>6613978.4676605118</v>
      </c>
      <c r="C15" s="544">
        <f>C22</f>
        <v>1</v>
      </c>
      <c r="D15" s="543">
        <f>B15*C15</f>
        <v>6613978.4676605118</v>
      </c>
      <c r="E15" s="548">
        <f>F39</f>
        <v>1.0302225310866269</v>
      </c>
      <c r="F15" s="543">
        <f>D15*E15</f>
        <v>6813869.6375056626</v>
      </c>
      <c r="G15" s="541">
        <f>D15+(F15-D15)*(1-$G$11)</f>
        <v>6753902.2865521172</v>
      </c>
      <c r="I15" s="545"/>
    </row>
    <row r="16" spans="1:9" ht="56.25" customHeight="1" x14ac:dyDescent="0.25">
      <c r="A16" s="546" t="s">
        <v>830</v>
      </c>
      <c r="B16" s="543">
        <f>(B15)*0.02</f>
        <v>132279.56935321025</v>
      </c>
      <c r="C16" s="544">
        <f>C22</f>
        <v>1</v>
      </c>
      <c r="D16" s="543">
        <f>B16*C16</f>
        <v>132279.56935321025</v>
      </c>
      <c r="E16" s="548">
        <v>1</v>
      </c>
      <c r="F16" s="543">
        <f>D16*E16</f>
        <v>132279.56935321025</v>
      </c>
      <c r="G16" s="541">
        <f>D16+(F16-D16)*(1-$G$11)</f>
        <v>132279.56935321025</v>
      </c>
    </row>
    <row r="17" spans="1:11" ht="47.25" hidden="1" x14ac:dyDescent="0.25">
      <c r="A17" s="538" t="s">
        <v>295</v>
      </c>
      <c r="B17" s="541">
        <v>0</v>
      </c>
      <c r="C17" s="547">
        <v>1</v>
      </c>
      <c r="D17" s="541">
        <f>B17*C17</f>
        <v>0</v>
      </c>
      <c r="E17" s="548">
        <v>1</v>
      </c>
      <c r="F17" s="541">
        <f>D17*E17</f>
        <v>0</v>
      </c>
      <c r="G17" s="541">
        <f>D17+(F17-D17)*(1-$G$11)</f>
        <v>0</v>
      </c>
    </row>
    <row r="18" spans="1:11" x14ac:dyDescent="0.25">
      <c r="A18" s="542" t="s">
        <v>831</v>
      </c>
      <c r="B18" s="543">
        <f>SUM(B13:B17)</f>
        <v>13206480.791935034</v>
      </c>
      <c r="C18" s="544"/>
      <c r="D18" s="543">
        <f>SUM(D13:D17)</f>
        <v>13206480.791935034</v>
      </c>
      <c r="E18" s="543"/>
      <c r="F18" s="543">
        <f>SUM(F13:F17)</f>
        <v>13583866.764541226</v>
      </c>
      <c r="G18" s="543">
        <f>SUM(G13:G17)</f>
        <v>13470650.972759368</v>
      </c>
    </row>
    <row r="19" spans="1:11" x14ac:dyDescent="0.25">
      <c r="A19" s="542" t="s">
        <v>832</v>
      </c>
      <c r="B19" s="513">
        <f>B18*0.2</f>
        <v>2641296.1583870072</v>
      </c>
      <c r="C19" s="544"/>
      <c r="D19" s="513">
        <f>D18*0.2</f>
        <v>2641296.1583870072</v>
      </c>
      <c r="E19" s="513"/>
      <c r="F19" s="513">
        <f>F18*0.2</f>
        <v>2716773.3529082453</v>
      </c>
      <c r="G19" s="549">
        <f>G18*0.2</f>
        <v>2694130.194551874</v>
      </c>
    </row>
    <row r="20" spans="1:11" x14ac:dyDescent="0.25">
      <c r="A20" s="542" t="s">
        <v>833</v>
      </c>
      <c r="B20" s="513">
        <f>B18+B19</f>
        <v>15847776.950322041</v>
      </c>
      <c r="C20" s="544"/>
      <c r="D20" s="513">
        <f>D18+D19</f>
        <v>15847776.950322041</v>
      </c>
      <c r="E20" s="513"/>
      <c r="F20" s="513">
        <f>F18+F19</f>
        <v>16300640.11744947</v>
      </c>
      <c r="G20" s="549">
        <f>G18+G19</f>
        <v>16164781.167311242</v>
      </c>
    </row>
    <row r="21" spans="1:11" x14ac:dyDescent="0.25">
      <c r="A21" s="550"/>
      <c r="B21" s="551"/>
      <c r="C21" s="551"/>
      <c r="D21" s="551"/>
      <c r="E21" s="551"/>
      <c r="F21" s="551"/>
    </row>
    <row r="22" spans="1:11" ht="45" customHeight="1" x14ac:dyDescent="0.25">
      <c r="A22" s="896" t="s">
        <v>834</v>
      </c>
      <c r="B22" s="896"/>
      <c r="C22" s="552">
        <v>1</v>
      </c>
    </row>
    <row r="23" spans="1:11" ht="23.45" customHeight="1" x14ac:dyDescent="0.25">
      <c r="A23" s="553"/>
      <c r="B23" s="553"/>
      <c r="C23" s="553"/>
      <c r="D23" s="553"/>
      <c r="E23" s="553"/>
      <c r="F23" s="553"/>
      <c r="G23" s="531"/>
    </row>
    <row r="24" spans="1:11" s="532" customFormat="1" x14ac:dyDescent="0.25">
      <c r="A24" s="930" t="s">
        <v>835</v>
      </c>
      <c r="B24" s="930"/>
      <c r="C24" s="930"/>
      <c r="D24" s="930"/>
    </row>
    <row r="25" spans="1:11" s="532" customFormat="1" x14ac:dyDescent="0.25"/>
    <row r="26" spans="1:11" s="532" customFormat="1" x14ac:dyDescent="0.25"/>
    <row r="27" spans="1:11" s="496" customFormat="1" ht="15" x14ac:dyDescent="0.25">
      <c r="A27" s="931" t="s">
        <v>836</v>
      </c>
      <c r="B27" s="931"/>
      <c r="C27" s="931"/>
      <c r="D27" s="931"/>
      <c r="E27" s="931"/>
      <c r="F27" s="554">
        <v>45027</v>
      </c>
    </row>
    <row r="28" spans="1:11" s="496" customFormat="1" x14ac:dyDescent="0.25">
      <c r="A28" s="932" t="s">
        <v>837</v>
      </c>
      <c r="B28" s="933"/>
      <c r="C28" s="933"/>
      <c r="D28" s="933"/>
      <c r="E28" s="934"/>
      <c r="F28" s="758">
        <f>(F30-F29)/30.5</f>
        <v>8.8196721311475414</v>
      </c>
    </row>
    <row r="29" spans="1:11" s="496" customFormat="1" x14ac:dyDescent="0.25">
      <c r="A29" s="932" t="s">
        <v>838</v>
      </c>
      <c r="B29" s="933"/>
      <c r="C29" s="933"/>
      <c r="D29" s="933"/>
      <c r="E29" s="934"/>
      <c r="F29" s="554">
        <f>НМЦ!C5</f>
        <v>45078</v>
      </c>
      <c r="G29" s="532"/>
      <c r="H29" s="554">
        <v>45291</v>
      </c>
      <c r="I29" s="496" t="s">
        <v>839</v>
      </c>
      <c r="K29" s="555"/>
    </row>
    <row r="30" spans="1:11" s="496" customFormat="1" x14ac:dyDescent="0.25">
      <c r="A30" s="932" t="s">
        <v>840</v>
      </c>
      <c r="B30" s="933"/>
      <c r="C30" s="933"/>
      <c r="D30" s="933"/>
      <c r="E30" s="934"/>
      <c r="F30" s="554">
        <f>график!D22</f>
        <v>45347</v>
      </c>
      <c r="G30" s="532"/>
      <c r="H30" s="554">
        <v>45292</v>
      </c>
      <c r="I30" s="496" t="s">
        <v>841</v>
      </c>
    </row>
    <row r="31" spans="1:11" s="496" customFormat="1" x14ac:dyDescent="0.25">
      <c r="A31" s="935" t="s">
        <v>842</v>
      </c>
      <c r="B31" s="935"/>
      <c r="C31" s="935"/>
      <c r="D31" s="935"/>
      <c r="E31" s="935"/>
      <c r="F31" s="556">
        <f>(H29-F29)/30.5/F28</f>
        <v>0.79182156133828996</v>
      </c>
    </row>
    <row r="32" spans="1:11" s="496" customFormat="1" x14ac:dyDescent="0.25">
      <c r="A32" s="935" t="s">
        <v>1097</v>
      </c>
      <c r="B32" s="935"/>
      <c r="C32" s="935"/>
      <c r="D32" s="935"/>
      <c r="E32" s="935"/>
      <c r="F32" s="556">
        <f>1-F31</f>
        <v>0.20817843866171004</v>
      </c>
    </row>
    <row r="33" spans="1:6" s="496" customFormat="1" ht="35.25" customHeight="1" x14ac:dyDescent="0.25">
      <c r="A33" s="936" t="s">
        <v>1098</v>
      </c>
      <c r="B33" s="937"/>
      <c r="C33" s="937"/>
      <c r="D33" s="937"/>
      <c r="E33" s="938"/>
      <c r="F33" s="760">
        <v>1.0589999999999999</v>
      </c>
    </row>
    <row r="34" spans="1:6" s="496" customFormat="1" x14ac:dyDescent="0.25">
      <c r="A34" s="939" t="s">
        <v>844</v>
      </c>
      <c r="B34" s="939"/>
      <c r="C34" s="939"/>
      <c r="D34" s="557">
        <f>F33</f>
        <v>1.0589999999999999</v>
      </c>
      <c r="E34" s="558" t="s">
        <v>843</v>
      </c>
      <c r="F34" s="559">
        <f>F33^(1/12)</f>
        <v>1.0047885173650881</v>
      </c>
    </row>
    <row r="35" spans="1:6" s="496" customFormat="1" ht="33" customHeight="1" x14ac:dyDescent="0.25">
      <c r="A35" s="940" t="s">
        <v>1099</v>
      </c>
      <c r="B35" s="940"/>
      <c r="C35" s="940"/>
      <c r="D35" s="940"/>
      <c r="E35" s="940"/>
      <c r="F35" s="560">
        <v>1.0529999999999999</v>
      </c>
    </row>
    <row r="36" spans="1:6" s="496" customFormat="1" x14ac:dyDescent="0.25">
      <c r="A36" s="929" t="s">
        <v>844</v>
      </c>
      <c r="B36" s="929"/>
      <c r="C36" s="929"/>
      <c r="D36" s="557">
        <f>F35</f>
        <v>1.0529999999999999</v>
      </c>
      <c r="E36" s="558" t="s">
        <v>843</v>
      </c>
      <c r="F36" s="559">
        <f>F35^(1/12)</f>
        <v>1.0043128765598297</v>
      </c>
    </row>
    <row r="37" spans="1:6" s="496" customFormat="1" x14ac:dyDescent="0.25">
      <c r="A37" s="759" t="s">
        <v>845</v>
      </c>
      <c r="B37" s="98"/>
      <c r="C37" s="923" t="str">
        <f>CONCATENATE("(",F34,"^",ROUND((F29-F27)/30.5,1),"+",F34,"^",ROUNDUP((H29-F27)/30.5,1),")","/2")</f>
        <v>(1,00478851736509^1,7+1,00478851736509^8,7)/2</v>
      </c>
      <c r="D37" s="924"/>
      <c r="E37" s="925"/>
      <c r="F37" s="559">
        <f>(F34^ROUND((F29-F27)/30.5,1)+F34^ROUNDUP((H29-F27)/30.5,1))/2</f>
        <v>1.0252952621379703</v>
      </c>
    </row>
    <row r="38" spans="1:6" s="496" customFormat="1" x14ac:dyDescent="0.25">
      <c r="A38" s="759" t="s">
        <v>1100</v>
      </c>
      <c r="B38" s="98"/>
      <c r="C38" s="923" t="str">
        <f>CONCATENATE(F34,"^",ROUNDUP((H29-F27)/30.5,1),"*","(",F36,"^1","+",F36,"^",ROUNDUP((F30-H30)/30.5,1),")","/2")</f>
        <v>1,00478851736509^8,7*(1,00431287655983^1+1,00431287655983^1,9)/2</v>
      </c>
      <c r="D38" s="924"/>
      <c r="E38" s="925"/>
      <c r="F38" s="559">
        <f>F34^ROUNDUP((H29-F27)/30.5,1)*(F36^1+F36^ROUNDUP((F30-H30)/30.5,1))/2</f>
        <v>1.048963750480624</v>
      </c>
    </row>
    <row r="39" spans="1:6" s="496" customFormat="1" ht="34.5" customHeight="1" x14ac:dyDescent="0.25">
      <c r="A39" s="926" t="s">
        <v>846</v>
      </c>
      <c r="B39" s="927"/>
      <c r="C39" s="923" t="str">
        <f>CONCATENATE(F31,"*",F37,"+",F32,"*",F38)</f>
        <v>0,79182156133829*1,02529526213797+0,20817843866171*1,04896375048062</v>
      </c>
      <c r="D39" s="924"/>
      <c r="E39" s="925"/>
      <c r="F39" s="559">
        <f>F31*F37+F32*F38</f>
        <v>1.0302225310866269</v>
      </c>
    </row>
    <row r="40" spans="1:6" s="532" customFormat="1" x14ac:dyDescent="0.25"/>
    <row r="41" spans="1:6" s="532" customFormat="1" x14ac:dyDescent="0.25">
      <c r="A41" s="561" t="s">
        <v>847</v>
      </c>
    </row>
    <row r="42" spans="1:6" ht="15.75" customHeight="1" x14ac:dyDescent="0.25">
      <c r="A42" s="928" t="s">
        <v>1096</v>
      </c>
      <c r="B42" s="928"/>
      <c r="C42" s="928"/>
      <c r="D42" s="928"/>
      <c r="E42" s="928"/>
      <c r="F42" s="928"/>
    </row>
    <row r="43" spans="1:6" x14ac:dyDescent="0.25">
      <c r="A43" s="104" t="s">
        <v>848</v>
      </c>
    </row>
  </sheetData>
  <mergeCells count="26">
    <mergeCell ref="A1:G1"/>
    <mergeCell ref="B2:G2"/>
    <mergeCell ref="B3:G3"/>
    <mergeCell ref="A10:A11"/>
    <mergeCell ref="B10:B11"/>
    <mergeCell ref="C10:C11"/>
    <mergeCell ref="D10:D11"/>
    <mergeCell ref="E10:E11"/>
    <mergeCell ref="F10:F11"/>
    <mergeCell ref="A36:C36"/>
    <mergeCell ref="A22:B22"/>
    <mergeCell ref="A24:D24"/>
    <mergeCell ref="A27:E27"/>
    <mergeCell ref="A28:E28"/>
    <mergeCell ref="A29:E29"/>
    <mergeCell ref="A30:E30"/>
    <mergeCell ref="A31:E31"/>
    <mergeCell ref="A32:E32"/>
    <mergeCell ref="A33:E33"/>
    <mergeCell ref="A34:C34"/>
    <mergeCell ref="A35:E35"/>
    <mergeCell ref="C37:E37"/>
    <mergeCell ref="C38:E38"/>
    <mergeCell ref="A39:B39"/>
    <mergeCell ref="C39:E39"/>
    <mergeCell ref="A42:F42"/>
  </mergeCells>
  <pageMargins left="0.7" right="0.7" top="0.75" bottom="0.75" header="0.3" footer="0.3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44" zoomScaleNormal="100" workbookViewId="0">
      <selection activeCell="C65" sqref="C65"/>
    </sheetView>
  </sheetViews>
  <sheetFormatPr defaultRowHeight="15" outlineLevelRow="1" x14ac:dyDescent="0.25"/>
  <cols>
    <col min="1" max="1" width="9.140625" style="840"/>
    <col min="2" max="2" width="45" style="840" customWidth="1"/>
    <col min="3" max="3" width="20.5703125" style="841" customWidth="1"/>
    <col min="4" max="4" width="11" style="840" customWidth="1"/>
    <col min="5" max="5" width="40.140625" style="705" customWidth="1"/>
    <col min="6" max="6" width="17.7109375" style="705" customWidth="1"/>
    <col min="7" max="7" width="12.7109375" style="705" customWidth="1"/>
    <col min="8" max="8" width="11.28515625" style="705" customWidth="1"/>
    <col min="9" max="9" width="12.42578125" style="705" customWidth="1"/>
    <col min="10" max="10" width="17.85546875" style="705" customWidth="1"/>
    <col min="11" max="11" width="15" style="721" customWidth="1"/>
    <col min="12" max="12" width="16.42578125" style="709" customWidth="1"/>
    <col min="13" max="13" width="13.85546875" style="709" customWidth="1"/>
    <col min="14" max="14" width="14.5703125" style="705" bestFit="1" customWidth="1"/>
    <col min="15" max="15" width="13.42578125" style="705" customWidth="1"/>
    <col min="16" max="16384" width="9.140625" style="705"/>
  </cols>
  <sheetData>
    <row r="1" spans="1:14" ht="30.75" customHeight="1" x14ac:dyDescent="0.25">
      <c r="A1" s="963" t="s">
        <v>1095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3" spans="1:14" x14ac:dyDescent="0.25">
      <c r="A3" s="965" t="s">
        <v>170</v>
      </c>
      <c r="B3" s="965" t="s">
        <v>745</v>
      </c>
      <c r="C3" s="966" t="s">
        <v>1044</v>
      </c>
      <c r="D3" s="968" t="s">
        <v>1045</v>
      </c>
      <c r="E3" s="969" t="s">
        <v>1046</v>
      </c>
      <c r="F3" s="970"/>
      <c r="G3" s="970"/>
      <c r="H3" s="970"/>
      <c r="I3" s="971"/>
      <c r="J3" s="972" t="s">
        <v>1047</v>
      </c>
      <c r="K3" s="974" t="s">
        <v>1101</v>
      </c>
      <c r="L3" s="976" t="s">
        <v>1048</v>
      </c>
      <c r="M3" s="976" t="s">
        <v>1049</v>
      </c>
    </row>
    <row r="4" spans="1:14" ht="99.75" customHeight="1" x14ac:dyDescent="0.25">
      <c r="A4" s="965"/>
      <c r="B4" s="965"/>
      <c r="C4" s="967"/>
      <c r="D4" s="968"/>
      <c r="E4" s="706" t="s">
        <v>1050</v>
      </c>
      <c r="F4" s="707" t="s">
        <v>1051</v>
      </c>
      <c r="G4" s="708" t="s">
        <v>1052</v>
      </c>
      <c r="H4" s="708" t="s">
        <v>1045</v>
      </c>
      <c r="I4" s="708" t="s">
        <v>1053</v>
      </c>
      <c r="J4" s="973"/>
      <c r="K4" s="975"/>
      <c r="L4" s="977"/>
      <c r="M4" s="977"/>
    </row>
    <row r="5" spans="1:14" s="716" customFormat="1" x14ac:dyDescent="0.25">
      <c r="A5" s="734" t="s">
        <v>177</v>
      </c>
      <c r="B5" s="735" t="s">
        <v>178</v>
      </c>
      <c r="C5" s="735"/>
      <c r="D5" s="735"/>
      <c r="E5" s="723"/>
      <c r="F5" s="723"/>
      <c r="G5" s="723"/>
      <c r="H5" s="723"/>
      <c r="I5" s="723"/>
      <c r="J5" s="723"/>
      <c r="K5" s="724"/>
      <c r="L5" s="725"/>
      <c r="M5" s="726"/>
    </row>
    <row r="6" spans="1:14" customFormat="1" x14ac:dyDescent="0.25">
      <c r="A6" s="949" t="s">
        <v>179</v>
      </c>
      <c r="B6" s="837" t="s">
        <v>17</v>
      </c>
      <c r="C6" s="837"/>
      <c r="D6" s="837"/>
      <c r="E6" s="727"/>
      <c r="F6" s="727"/>
      <c r="G6" s="727"/>
      <c r="H6" s="727"/>
      <c r="I6" s="727"/>
      <c r="J6" s="753"/>
      <c r="K6" s="728"/>
      <c r="L6" s="729"/>
      <c r="M6" s="730"/>
    </row>
    <row r="7" spans="1:14" customFormat="1" x14ac:dyDescent="0.25">
      <c r="A7" s="949"/>
      <c r="B7" s="837" t="s">
        <v>181</v>
      </c>
      <c r="C7" s="837" t="s">
        <v>182</v>
      </c>
      <c r="D7" s="838">
        <v>5400</v>
      </c>
      <c r="E7" s="731" t="s">
        <v>1074</v>
      </c>
      <c r="F7" s="732">
        <v>44927</v>
      </c>
      <c r="G7" s="727"/>
      <c r="H7" s="727"/>
      <c r="I7" s="733">
        <f>УНЦС!F5</f>
        <v>685.74706200000003</v>
      </c>
      <c r="J7" s="730">
        <f>I7*D7/1000</f>
        <v>3703.0341348000002</v>
      </c>
      <c r="K7" s="728">
        <f t="shared" ref="K7:K13" si="0">$L$58*$L$59*$L$60</f>
        <v>1.0590000000000002</v>
      </c>
      <c r="L7" s="729">
        <f t="shared" ref="L7:L13" si="1">J7*K7</f>
        <v>3921.5131487532008</v>
      </c>
      <c r="M7" s="730">
        <f t="shared" ref="M7:M13" si="2">L7*1.2</f>
        <v>4705.8157785038411</v>
      </c>
    </row>
    <row r="8" spans="1:14" customFormat="1" x14ac:dyDescent="0.25">
      <c r="A8" s="949"/>
      <c r="B8" s="837" t="s">
        <v>185</v>
      </c>
      <c r="C8" s="837" t="s">
        <v>182</v>
      </c>
      <c r="D8" s="838">
        <v>250</v>
      </c>
      <c r="E8" s="731" t="s">
        <v>1074</v>
      </c>
      <c r="F8" s="732">
        <v>44927</v>
      </c>
      <c r="G8" s="727"/>
      <c r="H8" s="727"/>
      <c r="I8" s="733">
        <f>УНЦС!F54</f>
        <v>1487.791305</v>
      </c>
      <c r="J8" s="730">
        <f>I8*D8/1000</f>
        <v>371.94782624999999</v>
      </c>
      <c r="K8" s="728">
        <f t="shared" si="0"/>
        <v>1.0590000000000002</v>
      </c>
      <c r="L8" s="729">
        <f t="shared" si="1"/>
        <v>393.89274799875005</v>
      </c>
      <c r="M8" s="730">
        <f t="shared" si="2"/>
        <v>472.67129759850002</v>
      </c>
    </row>
    <row r="9" spans="1:14" customFormat="1" x14ac:dyDescent="0.25">
      <c r="A9" s="949" t="s">
        <v>187</v>
      </c>
      <c r="B9" s="837" t="s">
        <v>44</v>
      </c>
      <c r="C9" s="837" t="s">
        <v>182</v>
      </c>
      <c r="D9" s="838">
        <v>1150</v>
      </c>
      <c r="E9" s="731" t="s">
        <v>1074</v>
      </c>
      <c r="F9" s="732">
        <v>44927</v>
      </c>
      <c r="G9" s="727"/>
      <c r="H9" s="727"/>
      <c r="I9" s="733">
        <f>УНЦС!F19</f>
        <v>63.774711000000011</v>
      </c>
      <c r="J9" s="730">
        <f>I9*D9/1000</f>
        <v>73.340917650000023</v>
      </c>
      <c r="K9" s="728">
        <f t="shared" si="0"/>
        <v>1.0590000000000002</v>
      </c>
      <c r="L9" s="729">
        <f t="shared" si="1"/>
        <v>77.668031791350032</v>
      </c>
      <c r="M9" s="730">
        <f t="shared" si="2"/>
        <v>93.201638149620038</v>
      </c>
    </row>
    <row r="10" spans="1:14" customFormat="1" ht="24" x14ac:dyDescent="0.25">
      <c r="A10" s="949"/>
      <c r="B10" s="837" t="s">
        <v>188</v>
      </c>
      <c r="C10" s="837" t="s">
        <v>388</v>
      </c>
      <c r="D10" s="838">
        <f>6000/1000</f>
        <v>6</v>
      </c>
      <c r="E10" s="731" t="s">
        <v>1074</v>
      </c>
      <c r="F10" s="732">
        <v>44927</v>
      </c>
      <c r="G10" s="727"/>
      <c r="H10" s="727"/>
      <c r="I10" s="733">
        <f>УНЦС!F5</f>
        <v>685.74706200000003</v>
      </c>
      <c r="J10" s="730">
        <f>I10*D10</f>
        <v>4114.4823720000004</v>
      </c>
      <c r="K10" s="728">
        <f t="shared" si="0"/>
        <v>1.0590000000000002</v>
      </c>
      <c r="L10" s="729">
        <f t="shared" si="1"/>
        <v>4357.2368319480011</v>
      </c>
      <c r="M10" s="730">
        <f t="shared" si="2"/>
        <v>5228.6841983376007</v>
      </c>
    </row>
    <row r="11" spans="1:14" customFormat="1" x14ac:dyDescent="0.25">
      <c r="A11" s="949"/>
      <c r="B11" s="837" t="s">
        <v>189</v>
      </c>
      <c r="C11" s="837" t="s">
        <v>190</v>
      </c>
      <c r="D11" s="838">
        <v>5400</v>
      </c>
      <c r="E11" s="731" t="s">
        <v>1074</v>
      </c>
      <c r="F11" s="732">
        <v>44927</v>
      </c>
      <c r="G11" s="727"/>
      <c r="H11" s="727"/>
      <c r="I11" s="733">
        <f>УНЦС!F12</f>
        <v>535.53099600000007</v>
      </c>
      <c r="J11" s="730">
        <f>I11*D11/100</f>
        <v>28918.673784000002</v>
      </c>
      <c r="K11" s="728">
        <f t="shared" si="0"/>
        <v>1.0590000000000002</v>
      </c>
      <c r="L11" s="729">
        <f t="shared" si="1"/>
        <v>30624.875537256008</v>
      </c>
      <c r="M11" s="730">
        <f t="shared" si="2"/>
        <v>36749.850644707207</v>
      </c>
    </row>
    <row r="12" spans="1:14" customFormat="1" x14ac:dyDescent="0.25">
      <c r="A12" s="949"/>
      <c r="B12" s="837" t="s">
        <v>1060</v>
      </c>
      <c r="C12" s="837" t="s">
        <v>182</v>
      </c>
      <c r="D12" s="838">
        <v>200</v>
      </c>
      <c r="E12" s="731" t="s">
        <v>1074</v>
      </c>
      <c r="F12" s="732">
        <v>44927</v>
      </c>
      <c r="G12" s="727"/>
      <c r="H12" s="727"/>
      <c r="I12" s="733">
        <f>УНЦС!F47</f>
        <v>2508.7188706999996</v>
      </c>
      <c r="J12" s="730">
        <f>I12*D12/1000</f>
        <v>501.74377413999991</v>
      </c>
      <c r="K12" s="728">
        <f t="shared" si="0"/>
        <v>1.0590000000000002</v>
      </c>
      <c r="L12" s="729">
        <f t="shared" si="1"/>
        <v>531.34665681425997</v>
      </c>
      <c r="M12" s="730">
        <f t="shared" si="2"/>
        <v>637.61598817711194</v>
      </c>
    </row>
    <row r="13" spans="1:14" customFormat="1" x14ac:dyDescent="0.25">
      <c r="A13" s="949"/>
      <c r="B13" s="837" t="s">
        <v>193</v>
      </c>
      <c r="C13" s="837" t="s">
        <v>182</v>
      </c>
      <c r="D13" s="838">
        <v>500</v>
      </c>
      <c r="E13" s="731" t="s">
        <v>1074</v>
      </c>
      <c r="F13" s="732">
        <v>44927</v>
      </c>
      <c r="G13" s="727"/>
      <c r="H13" s="727"/>
      <c r="I13" s="733">
        <f>УНЦС!F33</f>
        <v>284.224941</v>
      </c>
      <c r="J13" s="730">
        <f>I13*D13/1000</f>
        <v>142.1124705</v>
      </c>
      <c r="K13" s="728">
        <f t="shared" si="0"/>
        <v>1.0590000000000002</v>
      </c>
      <c r="L13" s="729">
        <f t="shared" si="1"/>
        <v>150.49710625950001</v>
      </c>
      <c r="M13" s="730">
        <f t="shared" si="2"/>
        <v>180.59652751140001</v>
      </c>
    </row>
    <row r="14" spans="1:14" s="717" customFormat="1" x14ac:dyDescent="0.25">
      <c r="A14" s="734">
        <v>2</v>
      </c>
      <c r="B14" s="735" t="s">
        <v>197</v>
      </c>
      <c r="C14" s="735"/>
      <c r="D14" s="736"/>
      <c r="E14" s="737"/>
      <c r="F14" s="737"/>
      <c r="G14" s="737"/>
      <c r="H14" s="737"/>
      <c r="I14" s="737"/>
      <c r="J14" s="740"/>
      <c r="K14" s="738"/>
      <c r="L14" s="739"/>
      <c r="M14" s="740"/>
    </row>
    <row r="15" spans="1:14" customFormat="1" ht="75.75" customHeight="1" x14ac:dyDescent="0.25">
      <c r="A15" s="949" t="s">
        <v>198</v>
      </c>
      <c r="B15" s="950" t="s">
        <v>70</v>
      </c>
      <c r="C15" s="837" t="s">
        <v>199</v>
      </c>
      <c r="D15" s="838">
        <v>6</v>
      </c>
      <c r="E15" s="741" t="s">
        <v>852</v>
      </c>
      <c r="F15" s="741" t="s">
        <v>1079</v>
      </c>
      <c r="G15" s="742">
        <f>'Удельные показатели'!Z20</f>
        <v>12302.624191624625</v>
      </c>
      <c r="H15" s="743">
        <f>'Удельные показатели'!AI20</f>
        <v>7</v>
      </c>
      <c r="I15" s="744">
        <f>G15/H15</f>
        <v>1757.5177416606607</v>
      </c>
      <c r="J15" s="746">
        <f t="shared" ref="J15:J20" si="3">I15*D15</f>
        <v>10545.106449963965</v>
      </c>
      <c r="K15" s="728">
        <f>L$54^(1/2)*$L$55*$L$56*$L$57*$L$58*$L$59*$L$60</f>
        <v>1.3808443170791689</v>
      </c>
      <c r="L15" s="745">
        <f t="shared" ref="L15:L21" si="4">J15*K15</f>
        <v>14561.15031442763</v>
      </c>
      <c r="M15" s="746">
        <f t="shared" ref="M15:M21" si="5">L15*1.2</f>
        <v>17473.380377313155</v>
      </c>
    </row>
    <row r="16" spans="1:14" customFormat="1" ht="66" customHeight="1" x14ac:dyDescent="0.25">
      <c r="A16" s="949"/>
      <c r="B16" s="950"/>
      <c r="C16" s="837" t="s">
        <v>200</v>
      </c>
      <c r="D16" s="838">
        <v>5</v>
      </c>
      <c r="E16" s="741" t="s">
        <v>852</v>
      </c>
      <c r="F16" s="741" t="s">
        <v>1079</v>
      </c>
      <c r="G16" s="742">
        <f>'Удельные показатели'!Z31</f>
        <v>3040.8857175873186</v>
      </c>
      <c r="H16" s="743">
        <f>'Удельные показатели'!AI31</f>
        <v>2</v>
      </c>
      <c r="I16" s="744">
        <f>G16/H16</f>
        <v>1520.4428587936593</v>
      </c>
      <c r="J16" s="746">
        <f t="shared" si="3"/>
        <v>7602.2142939682963</v>
      </c>
      <c r="K16" s="728">
        <f>L$54^(1/2)*$L$55*$L$56*$L$57*$L$58*$L$59*$L$60</f>
        <v>1.3808443170791689</v>
      </c>
      <c r="L16" s="745">
        <f t="shared" si="4"/>
        <v>10497.474405044148</v>
      </c>
      <c r="M16" s="746">
        <f t="shared" si="5"/>
        <v>12596.969286052978</v>
      </c>
    </row>
    <row r="17" spans="1:13" customFormat="1" ht="49.5" customHeight="1" x14ac:dyDescent="0.25">
      <c r="A17" s="747" t="s">
        <v>201</v>
      </c>
      <c r="B17" s="837" t="s">
        <v>77</v>
      </c>
      <c r="C17" s="837" t="s">
        <v>202</v>
      </c>
      <c r="D17" s="838">
        <v>34</v>
      </c>
      <c r="E17" s="741" t="s">
        <v>852</v>
      </c>
      <c r="F17" s="741" t="s">
        <v>1079</v>
      </c>
      <c r="G17" s="742">
        <v>7493.51</v>
      </c>
      <c r="H17" s="743">
        <v>167</v>
      </c>
      <c r="I17" s="748">
        <f>G17/H17</f>
        <v>44.871317365269462</v>
      </c>
      <c r="J17" s="746">
        <f t="shared" si="3"/>
        <v>1525.6247904191616</v>
      </c>
      <c r="K17" s="728">
        <f>L$54^(1/2)*$L$55*$L$56*$L$57*$L$58*$L$59*$L$60</f>
        <v>1.3808443170791689</v>
      </c>
      <c r="L17" s="745">
        <f t="shared" si="4"/>
        <v>2106.6503218453972</v>
      </c>
      <c r="M17" s="746">
        <f t="shared" si="5"/>
        <v>2527.9803862144768</v>
      </c>
    </row>
    <row r="18" spans="1:13" customFormat="1" x14ac:dyDescent="0.25">
      <c r="A18" s="747" t="s">
        <v>203</v>
      </c>
      <c r="B18" s="837" t="s">
        <v>1063</v>
      </c>
      <c r="C18" s="837" t="s">
        <v>205</v>
      </c>
      <c r="D18" s="838">
        <v>1</v>
      </c>
      <c r="E18" s="749" t="s">
        <v>1084</v>
      </c>
      <c r="F18" s="732">
        <v>44927</v>
      </c>
      <c r="G18" s="727"/>
      <c r="H18" s="727"/>
      <c r="I18" s="727">
        <f>24000/1.2/1000</f>
        <v>20</v>
      </c>
      <c r="J18" s="730">
        <f t="shared" si="3"/>
        <v>20</v>
      </c>
      <c r="K18" s="728">
        <f>$L$58*$L$59*$L$60</f>
        <v>1.0590000000000002</v>
      </c>
      <c r="L18" s="729">
        <f t="shared" si="4"/>
        <v>21.180000000000003</v>
      </c>
      <c r="M18" s="730">
        <f t="shared" si="5"/>
        <v>25.416000000000004</v>
      </c>
    </row>
    <row r="19" spans="1:13" customFormat="1" x14ac:dyDescent="0.25">
      <c r="A19" s="747" t="s">
        <v>210</v>
      </c>
      <c r="B19" s="837" t="s">
        <v>1064</v>
      </c>
      <c r="C19" s="837" t="s">
        <v>205</v>
      </c>
      <c r="D19" s="838">
        <v>1</v>
      </c>
      <c r="E19" s="749" t="s">
        <v>1084</v>
      </c>
      <c r="F19" s="732">
        <v>44927</v>
      </c>
      <c r="G19" s="727"/>
      <c r="H19" s="727"/>
      <c r="I19" s="727">
        <f>12000/1.2/1000</f>
        <v>10</v>
      </c>
      <c r="J19" s="730">
        <f t="shared" si="3"/>
        <v>10</v>
      </c>
      <c r="K19" s="728">
        <f>$L$58*$L$59*$L$60</f>
        <v>1.0590000000000002</v>
      </c>
      <c r="L19" s="729">
        <f t="shared" si="4"/>
        <v>10.590000000000002</v>
      </c>
      <c r="M19" s="730">
        <f t="shared" si="5"/>
        <v>12.708000000000002</v>
      </c>
    </row>
    <row r="20" spans="1:13" customFormat="1" ht="48" x14ac:dyDescent="0.25">
      <c r="A20" s="747" t="s">
        <v>210</v>
      </c>
      <c r="B20" s="837" t="s">
        <v>81</v>
      </c>
      <c r="C20" s="837" t="s">
        <v>202</v>
      </c>
      <c r="D20" s="838">
        <v>8</v>
      </c>
      <c r="E20" s="741" t="s">
        <v>852</v>
      </c>
      <c r="F20" s="741" t="s">
        <v>1079</v>
      </c>
      <c r="G20" s="742">
        <v>7493.51</v>
      </c>
      <c r="H20" s="743">
        <v>167</v>
      </c>
      <c r="I20" s="748">
        <f>G20/H20</f>
        <v>44.871317365269462</v>
      </c>
      <c r="J20" s="746">
        <f t="shared" si="3"/>
        <v>358.9705389221557</v>
      </c>
      <c r="K20" s="728">
        <f>L$54^(1/2)*$L$55*$L$56*$L$57*$L$58*$L$59*$L$60</f>
        <v>1.3808443170791689</v>
      </c>
      <c r="L20" s="745">
        <f t="shared" si="4"/>
        <v>495.68242866950527</v>
      </c>
      <c r="M20" s="746">
        <f t="shared" si="5"/>
        <v>594.81891440340632</v>
      </c>
    </row>
    <row r="21" spans="1:13" customFormat="1" x14ac:dyDescent="0.25">
      <c r="A21" s="747" t="s">
        <v>211</v>
      </c>
      <c r="B21" s="837" t="s">
        <v>84</v>
      </c>
      <c r="C21" s="837" t="s">
        <v>182</v>
      </c>
      <c r="D21" s="838">
        <v>200</v>
      </c>
      <c r="E21" s="731" t="s">
        <v>1074</v>
      </c>
      <c r="F21" s="732">
        <v>44927</v>
      </c>
      <c r="G21" s="727"/>
      <c r="H21" s="727"/>
      <c r="I21" s="733">
        <f>УНЦС!F12</f>
        <v>535.53099600000007</v>
      </c>
      <c r="J21" s="730">
        <f>I21*D21/1000</f>
        <v>107.10619920000002</v>
      </c>
      <c r="K21" s="728">
        <f>$L$58*$L$59*$L$60</f>
        <v>1.0590000000000002</v>
      </c>
      <c r="L21" s="729">
        <f t="shared" si="4"/>
        <v>113.42546495280004</v>
      </c>
      <c r="M21" s="730">
        <f t="shared" si="5"/>
        <v>136.11055794336005</v>
      </c>
    </row>
    <row r="22" spans="1:13" customFormat="1" x14ac:dyDescent="0.25">
      <c r="A22" s="949" t="s">
        <v>212</v>
      </c>
      <c r="B22" s="837" t="s">
        <v>88</v>
      </c>
      <c r="C22" s="837"/>
      <c r="D22" s="838"/>
      <c r="E22" s="727"/>
      <c r="F22" s="727"/>
      <c r="G22" s="727"/>
      <c r="H22" s="727"/>
      <c r="I22" s="727"/>
      <c r="J22" s="730"/>
      <c r="K22" s="728"/>
      <c r="L22" s="729"/>
      <c r="M22" s="730"/>
    </row>
    <row r="23" spans="1:13" customFormat="1" ht="48" x14ac:dyDescent="0.25">
      <c r="A23" s="949"/>
      <c r="B23" s="837" t="s">
        <v>213</v>
      </c>
      <c r="C23" s="837" t="s">
        <v>215</v>
      </c>
      <c r="D23" s="838">
        <v>97</v>
      </c>
      <c r="E23" s="741" t="s">
        <v>852</v>
      </c>
      <c r="F23" s="741" t="s">
        <v>1079</v>
      </c>
      <c r="G23" s="742">
        <v>7493.51</v>
      </c>
      <c r="H23" s="743">
        <v>167</v>
      </c>
      <c r="I23" s="748">
        <f>G23/H23</f>
        <v>44.871317365269462</v>
      </c>
      <c r="J23" s="746">
        <f t="shared" ref="J23:J30" si="6">I23*D23</f>
        <v>4352.5177844311374</v>
      </c>
      <c r="K23" s="728">
        <f>L$54^(1/2)*$L$55*$L$56*$L$57*$L$58*$L$59*$L$60</f>
        <v>1.3808443170791689</v>
      </c>
      <c r="L23" s="745">
        <f t="shared" ref="L23:L30" si="7">J23*K23</f>
        <v>6010.1494476177513</v>
      </c>
      <c r="M23" s="746">
        <f t="shared" ref="M23:M30" si="8">L23*1.2</f>
        <v>7212.1793371413014</v>
      </c>
    </row>
    <row r="24" spans="1:13" customFormat="1" ht="48" x14ac:dyDescent="0.25">
      <c r="A24" s="949"/>
      <c r="B24" s="837" t="s">
        <v>214</v>
      </c>
      <c r="C24" s="837" t="s">
        <v>215</v>
      </c>
      <c r="D24" s="838">
        <v>62</v>
      </c>
      <c r="E24" s="741" t="s">
        <v>852</v>
      </c>
      <c r="F24" s="741" t="s">
        <v>1079</v>
      </c>
      <c r="G24" s="742">
        <v>1084.5</v>
      </c>
      <c r="H24" s="743">
        <v>9</v>
      </c>
      <c r="I24" s="744">
        <f t="shared" ref="I24" si="9">G24/H24</f>
        <v>120.5</v>
      </c>
      <c r="J24" s="746">
        <f t="shared" si="6"/>
        <v>7471</v>
      </c>
      <c r="K24" s="728">
        <f>L$54^(1/2)*$L$55*$L$56*$L$57*$L$58*$L$59*$L$60</f>
        <v>1.3808443170791689</v>
      </c>
      <c r="L24" s="745">
        <f t="shared" si="7"/>
        <v>10316.28789289847</v>
      </c>
      <c r="M24" s="746">
        <f t="shared" si="8"/>
        <v>12379.545471478164</v>
      </c>
    </row>
    <row r="25" spans="1:13" customFormat="1" x14ac:dyDescent="0.25">
      <c r="A25" s="949"/>
      <c r="B25" s="837" t="s">
        <v>216</v>
      </c>
      <c r="C25" s="837" t="s">
        <v>215</v>
      </c>
      <c r="D25" s="838">
        <v>33</v>
      </c>
      <c r="E25" s="749" t="s">
        <v>1084</v>
      </c>
      <c r="F25" s="732">
        <v>44927</v>
      </c>
      <c r="G25" s="727"/>
      <c r="H25" s="727"/>
      <c r="I25" s="727">
        <f>24000/1.2/1000</f>
        <v>20</v>
      </c>
      <c r="J25" s="730">
        <f t="shared" si="6"/>
        <v>660</v>
      </c>
      <c r="K25" s="728">
        <f>$L$58*$L$59*$L$60</f>
        <v>1.0590000000000002</v>
      </c>
      <c r="L25" s="729">
        <f t="shared" si="7"/>
        <v>698.94</v>
      </c>
      <c r="M25" s="730">
        <f t="shared" si="8"/>
        <v>838.72800000000007</v>
      </c>
    </row>
    <row r="26" spans="1:13" customFormat="1" x14ac:dyDescent="0.25">
      <c r="A26" s="949"/>
      <c r="B26" s="837" t="s">
        <v>217</v>
      </c>
      <c r="C26" s="837" t="s">
        <v>215</v>
      </c>
      <c r="D26" s="838">
        <v>70</v>
      </c>
      <c r="E26" s="727" t="s">
        <v>1085</v>
      </c>
      <c r="F26" s="732">
        <v>44927</v>
      </c>
      <c r="G26" s="727"/>
      <c r="H26" s="727"/>
      <c r="I26" s="750">
        <f>1700/1.2/1000</f>
        <v>1.4166666666666667</v>
      </c>
      <c r="J26" s="730">
        <f t="shared" si="6"/>
        <v>99.166666666666671</v>
      </c>
      <c r="K26" s="728">
        <f>$L$58*$L$59*$L$60</f>
        <v>1.0590000000000002</v>
      </c>
      <c r="L26" s="729">
        <f t="shared" si="7"/>
        <v>105.01750000000003</v>
      </c>
      <c r="M26" s="730">
        <f t="shared" si="8"/>
        <v>126.02100000000003</v>
      </c>
    </row>
    <row r="27" spans="1:13" customFormat="1" ht="48" x14ac:dyDescent="0.25">
      <c r="A27" s="747" t="s">
        <v>218</v>
      </c>
      <c r="B27" s="837" t="s">
        <v>1061</v>
      </c>
      <c r="C27" s="837" t="s">
        <v>215</v>
      </c>
      <c r="D27" s="838">
        <v>4</v>
      </c>
      <c r="E27" s="741" t="s">
        <v>852</v>
      </c>
      <c r="F27" s="741" t="s">
        <v>1079</v>
      </c>
      <c r="G27" s="742">
        <v>1890.95</v>
      </c>
      <c r="H27" s="743">
        <v>4</v>
      </c>
      <c r="I27" s="744">
        <f>G27/H27</f>
        <v>472.73750000000001</v>
      </c>
      <c r="J27" s="746">
        <f t="shared" si="6"/>
        <v>1890.95</v>
      </c>
      <c r="K27" s="728">
        <f>L$54^(1/2)*$L$55*$L$56*$L$57*$L$58*$L$59*$L$60</f>
        <v>1.3808443170791689</v>
      </c>
      <c r="L27" s="745">
        <f t="shared" si="7"/>
        <v>2611.1075613808543</v>
      </c>
      <c r="M27" s="746">
        <f t="shared" si="8"/>
        <v>3133.3290736570252</v>
      </c>
    </row>
    <row r="28" spans="1:13" customFormat="1" ht="44.25" customHeight="1" x14ac:dyDescent="0.25">
      <c r="A28" s="747" t="s">
        <v>222</v>
      </c>
      <c r="B28" s="837" t="s">
        <v>102</v>
      </c>
      <c r="C28" s="837" t="s">
        <v>215</v>
      </c>
      <c r="D28" s="838">
        <v>2</v>
      </c>
      <c r="E28" s="741" t="s">
        <v>852</v>
      </c>
      <c r="F28" s="741" t="s">
        <v>1079</v>
      </c>
      <c r="G28" s="742">
        <v>1890.95</v>
      </c>
      <c r="H28" s="743">
        <v>4</v>
      </c>
      <c r="I28" s="744">
        <f>G28/H28</f>
        <v>472.73750000000001</v>
      </c>
      <c r="J28" s="746">
        <f t="shared" si="6"/>
        <v>945.47500000000002</v>
      </c>
      <c r="K28" s="728">
        <f>L$54^(1/2)*$L$55*$L$56*$L$57*$L$58*$L$59*$L$60</f>
        <v>1.3808443170791689</v>
      </c>
      <c r="L28" s="745">
        <f t="shared" si="7"/>
        <v>1305.5537806904272</v>
      </c>
      <c r="M28" s="746">
        <f t="shared" si="8"/>
        <v>1566.6645368285126</v>
      </c>
    </row>
    <row r="29" spans="1:13" customFormat="1" ht="48" x14ac:dyDescent="0.25">
      <c r="A29" s="747" t="s">
        <v>223</v>
      </c>
      <c r="B29" s="837" t="s">
        <v>105</v>
      </c>
      <c r="C29" s="837" t="s">
        <v>215</v>
      </c>
      <c r="D29" s="838">
        <v>14</v>
      </c>
      <c r="E29" s="741" t="s">
        <v>852</v>
      </c>
      <c r="F29" s="741" t="s">
        <v>1079</v>
      </c>
      <c r="G29" s="742">
        <v>1084.5</v>
      </c>
      <c r="H29" s="743">
        <v>9</v>
      </c>
      <c r="I29" s="744">
        <f t="shared" ref="I29" si="10">G29/H29</f>
        <v>120.5</v>
      </c>
      <c r="J29" s="746">
        <f t="shared" si="6"/>
        <v>1687</v>
      </c>
      <c r="K29" s="728">
        <f>L$54^(1/2)*$L$55*$L$56*$L$57*$L$58*$L$59*$L$60</f>
        <v>1.3808443170791689</v>
      </c>
      <c r="L29" s="745">
        <f t="shared" si="7"/>
        <v>2329.484362912558</v>
      </c>
      <c r="M29" s="746">
        <f t="shared" si="8"/>
        <v>2795.3812354950696</v>
      </c>
    </row>
    <row r="30" spans="1:13" customFormat="1" ht="24" x14ac:dyDescent="0.25">
      <c r="A30" s="747" t="s">
        <v>226</v>
      </c>
      <c r="B30" s="837" t="s">
        <v>1062</v>
      </c>
      <c r="C30" s="837" t="s">
        <v>205</v>
      </c>
      <c r="D30" s="838">
        <v>1</v>
      </c>
      <c r="E30" s="731" t="s">
        <v>1074</v>
      </c>
      <c r="F30" s="732">
        <v>44927</v>
      </c>
      <c r="G30" s="727"/>
      <c r="H30" s="727"/>
      <c r="I30" s="733">
        <f>УНЦС!F61</f>
        <v>4416.9513359999992</v>
      </c>
      <c r="J30" s="730">
        <f t="shared" si="6"/>
        <v>4416.9513359999992</v>
      </c>
      <c r="K30" s="728">
        <f>$L$58*$L$59*$L$60</f>
        <v>1.0590000000000002</v>
      </c>
      <c r="L30" s="729">
        <f t="shared" si="7"/>
        <v>4677.5514648239996</v>
      </c>
      <c r="M30" s="730">
        <f t="shared" si="8"/>
        <v>5613.0617577887997</v>
      </c>
    </row>
    <row r="31" spans="1:13" customFormat="1" ht="24" x14ac:dyDescent="0.25">
      <c r="A31" s="949" t="s">
        <v>230</v>
      </c>
      <c r="B31" s="837" t="s">
        <v>112</v>
      </c>
      <c r="C31" s="837"/>
      <c r="D31" s="839"/>
      <c r="E31" s="727"/>
      <c r="F31" s="727"/>
      <c r="G31" s="727"/>
      <c r="H31" s="727"/>
      <c r="I31" s="727"/>
      <c r="J31" s="730"/>
      <c r="K31" s="728"/>
      <c r="L31" s="729"/>
      <c r="M31" s="730"/>
    </row>
    <row r="32" spans="1:13" customFormat="1" ht="48" x14ac:dyDescent="0.25">
      <c r="A32" s="949"/>
      <c r="B32" s="837" t="s">
        <v>231</v>
      </c>
      <c r="C32" s="837" t="s">
        <v>205</v>
      </c>
      <c r="D32" s="838">
        <v>5</v>
      </c>
      <c r="E32" s="741" t="s">
        <v>852</v>
      </c>
      <c r="F32" s="741" t="s">
        <v>1079</v>
      </c>
      <c r="G32" s="742">
        <v>1436.32</v>
      </c>
      <c r="H32" s="743">
        <v>2</v>
      </c>
      <c r="I32" s="744">
        <f>G32/H32</f>
        <v>718.16</v>
      </c>
      <c r="J32" s="746">
        <f t="shared" ref="J32:J39" si="11">I32*D32</f>
        <v>3590.7999999999997</v>
      </c>
      <c r="K32" s="728">
        <f>L$54^(1/2)*$L$55*$L$56*$L$57*$L$58*$L$59*$L$60</f>
        <v>1.3808443170791689</v>
      </c>
      <c r="L32" s="745">
        <f t="shared" ref="L32:L39" si="12">J32*K32</f>
        <v>4958.3357737678789</v>
      </c>
      <c r="M32" s="746">
        <f t="shared" ref="M32:M39" si="13">L32*1.2</f>
        <v>5950.0029285214541</v>
      </c>
    </row>
    <row r="33" spans="1:13" customFormat="1" ht="48" x14ac:dyDescent="0.25">
      <c r="A33" s="949"/>
      <c r="B33" s="837" t="s">
        <v>232</v>
      </c>
      <c r="C33" s="837" t="s">
        <v>205</v>
      </c>
      <c r="D33" s="838">
        <v>10</v>
      </c>
      <c r="E33" s="741" t="s">
        <v>852</v>
      </c>
      <c r="F33" s="741" t="s">
        <v>1079</v>
      </c>
      <c r="G33" s="742">
        <v>7493.51</v>
      </c>
      <c r="H33" s="743">
        <v>167</v>
      </c>
      <c r="I33" s="744">
        <f>G33/H33</f>
        <v>44.871317365269462</v>
      </c>
      <c r="J33" s="746">
        <f t="shared" si="11"/>
        <v>448.71317365269465</v>
      </c>
      <c r="K33" s="728">
        <f>L$54^(1/2)*$L$55*$L$56*$L$57*$L$58*$L$59*$L$60</f>
        <v>1.3808443170791689</v>
      </c>
      <c r="L33" s="745">
        <f t="shared" si="12"/>
        <v>619.60303583688165</v>
      </c>
      <c r="M33" s="746">
        <f t="shared" si="13"/>
        <v>743.52364300425791</v>
      </c>
    </row>
    <row r="34" spans="1:13" customFormat="1" ht="48" x14ac:dyDescent="0.25">
      <c r="A34" s="949"/>
      <c r="B34" s="837" t="s">
        <v>199</v>
      </c>
      <c r="C34" s="837" t="s">
        <v>205</v>
      </c>
      <c r="D34" s="838">
        <v>12</v>
      </c>
      <c r="E34" s="741" t="s">
        <v>852</v>
      </c>
      <c r="F34" s="741" t="s">
        <v>1079</v>
      </c>
      <c r="G34" s="742">
        <f>'Удельные показатели'!Z20</f>
        <v>12302.624191624625</v>
      </c>
      <c r="H34" s="743">
        <f>'Удельные показатели'!AI20</f>
        <v>7</v>
      </c>
      <c r="I34" s="744">
        <f>G34/H34</f>
        <v>1757.5177416606607</v>
      </c>
      <c r="J34" s="746">
        <f t="shared" si="11"/>
        <v>21090.21289992793</v>
      </c>
      <c r="K34" s="728">
        <f>L$54^(1/2)*$L$55*$L$56*$L$57*$L$58*$L$59*$L$60</f>
        <v>1.3808443170791689</v>
      </c>
      <c r="L34" s="745">
        <f t="shared" si="12"/>
        <v>29122.300628855261</v>
      </c>
      <c r="M34" s="746">
        <f t="shared" si="13"/>
        <v>34946.76075462631</v>
      </c>
    </row>
    <row r="35" spans="1:13" customFormat="1" x14ac:dyDescent="0.25">
      <c r="A35" s="949"/>
      <c r="B35" s="837" t="s">
        <v>1065</v>
      </c>
      <c r="C35" s="837" t="s">
        <v>205</v>
      </c>
      <c r="D35" s="838">
        <v>2</v>
      </c>
      <c r="E35" s="749" t="s">
        <v>1084</v>
      </c>
      <c r="F35" s="732">
        <v>44927</v>
      </c>
      <c r="G35" s="727"/>
      <c r="H35" s="727"/>
      <c r="I35" s="727">
        <f>24000/1.2/1000</f>
        <v>20</v>
      </c>
      <c r="J35" s="730">
        <f t="shared" si="11"/>
        <v>40</v>
      </c>
      <c r="K35" s="728">
        <f>$L$58*$L$59*$L$60</f>
        <v>1.0590000000000002</v>
      </c>
      <c r="L35" s="729">
        <f t="shared" si="12"/>
        <v>42.360000000000007</v>
      </c>
      <c r="M35" s="730">
        <f t="shared" si="13"/>
        <v>50.832000000000008</v>
      </c>
    </row>
    <row r="36" spans="1:13" customFormat="1" x14ac:dyDescent="0.25">
      <c r="A36" s="949"/>
      <c r="B36" s="837" t="s">
        <v>1064</v>
      </c>
      <c r="C36" s="837" t="s">
        <v>205</v>
      </c>
      <c r="D36" s="838">
        <v>2</v>
      </c>
      <c r="E36" s="749" t="s">
        <v>1084</v>
      </c>
      <c r="F36" s="732">
        <v>44927</v>
      </c>
      <c r="G36" s="727"/>
      <c r="H36" s="727"/>
      <c r="I36" s="727">
        <f>12000/1.2/1000</f>
        <v>10</v>
      </c>
      <c r="J36" s="730">
        <f t="shared" si="11"/>
        <v>20</v>
      </c>
      <c r="K36" s="728">
        <f>$L$58*$L$59*$L$60</f>
        <v>1.0590000000000002</v>
      </c>
      <c r="L36" s="729">
        <f t="shared" si="12"/>
        <v>21.180000000000003</v>
      </c>
      <c r="M36" s="730">
        <f t="shared" si="13"/>
        <v>25.416000000000004</v>
      </c>
    </row>
    <row r="37" spans="1:13" customFormat="1" ht="48" x14ac:dyDescent="0.25">
      <c r="A37" s="747" t="s">
        <v>230</v>
      </c>
      <c r="B37" s="837" t="s">
        <v>118</v>
      </c>
      <c r="C37" s="837" t="s">
        <v>234</v>
      </c>
      <c r="D37" s="838">
        <v>15</v>
      </c>
      <c r="E37" s="741" t="s">
        <v>852</v>
      </c>
      <c r="F37" s="741" t="s">
        <v>1079</v>
      </c>
      <c r="G37" s="742">
        <f>'Удельные показатели'!Z24</f>
        <v>1540.663905264774</v>
      </c>
      <c r="H37" s="743">
        <f>'Удельные показатели'!AI24</f>
        <v>50</v>
      </c>
      <c r="I37" s="744">
        <f>G37/H37</f>
        <v>30.813278105295481</v>
      </c>
      <c r="J37" s="746">
        <f t="shared" si="11"/>
        <v>462.19917157943223</v>
      </c>
      <c r="K37" s="728">
        <f>L$54^(1/2)*$L$55*$L$56*$L$57*$L$58*$L$59*$L$60</f>
        <v>1.3808443170791689</v>
      </c>
      <c r="L37" s="745">
        <f t="shared" si="12"/>
        <v>638.22509943415866</v>
      </c>
      <c r="M37" s="746">
        <f t="shared" si="13"/>
        <v>765.8701193209904</v>
      </c>
    </row>
    <row r="38" spans="1:13" customFormat="1" ht="48" x14ac:dyDescent="0.25">
      <c r="A38" s="747" t="s">
        <v>236</v>
      </c>
      <c r="B38" s="837" t="s">
        <v>122</v>
      </c>
      <c r="C38" s="837" t="s">
        <v>237</v>
      </c>
      <c r="D38" s="838">
        <v>1</v>
      </c>
      <c r="E38" s="741" t="s">
        <v>852</v>
      </c>
      <c r="F38" s="741" t="s">
        <v>1079</v>
      </c>
      <c r="G38" s="742">
        <f>'Удельные показатели'!Z26</f>
        <v>17.348507804170744</v>
      </c>
      <c r="H38" s="743">
        <f>'Удельные показатели'!AI26</f>
        <v>5</v>
      </c>
      <c r="I38" s="744">
        <f>G38/H38</f>
        <v>3.4697015608341486</v>
      </c>
      <c r="J38" s="746">
        <f t="shared" si="11"/>
        <v>3.4697015608341486</v>
      </c>
      <c r="K38" s="728">
        <f>L$54^(1/2)*$L$55*$L$56*$L$57*$L$58*$L$59*$L$60</f>
        <v>1.3808443170791689</v>
      </c>
      <c r="L38" s="745">
        <f t="shared" si="12"/>
        <v>4.7911176822385562</v>
      </c>
      <c r="M38" s="746">
        <f t="shared" si="13"/>
        <v>5.7493412186862676</v>
      </c>
    </row>
    <row r="39" spans="1:13" customFormat="1" x14ac:dyDescent="0.25">
      <c r="A39" s="949" t="s">
        <v>238</v>
      </c>
      <c r="B39" s="837" t="s">
        <v>125</v>
      </c>
      <c r="C39" s="837" t="s">
        <v>205</v>
      </c>
      <c r="D39" s="838">
        <v>1</v>
      </c>
      <c r="E39" s="751" t="s">
        <v>744</v>
      </c>
      <c r="F39" s="752">
        <v>44927</v>
      </c>
      <c r="G39" s="727"/>
      <c r="H39" s="727"/>
      <c r="I39" s="733">
        <f>'Система радиосвязи'!G11/1000</f>
        <v>291.79348666666669</v>
      </c>
      <c r="J39" s="730">
        <f t="shared" si="11"/>
        <v>291.79348666666669</v>
      </c>
      <c r="K39" s="728">
        <f>$L$58*$L$59*$L$60</f>
        <v>1.0590000000000002</v>
      </c>
      <c r="L39" s="729">
        <f t="shared" si="12"/>
        <v>309.00930238000007</v>
      </c>
      <c r="M39" s="730">
        <f t="shared" si="13"/>
        <v>370.81116285600007</v>
      </c>
    </row>
    <row r="40" spans="1:13" customFormat="1" hidden="1" outlineLevel="1" x14ac:dyDescent="0.25">
      <c r="A40" s="949"/>
      <c r="B40" s="837" t="s">
        <v>239</v>
      </c>
      <c r="C40" s="837" t="s">
        <v>205</v>
      </c>
      <c r="D40" s="838">
        <v>1</v>
      </c>
      <c r="E40" s="727"/>
      <c r="F40" s="727"/>
      <c r="G40" s="727"/>
      <c r="H40" s="727"/>
      <c r="I40" s="727"/>
      <c r="J40" s="730"/>
      <c r="K40" s="728"/>
      <c r="L40" s="729"/>
      <c r="M40" s="730"/>
    </row>
    <row r="41" spans="1:13" customFormat="1" hidden="1" outlineLevel="1" x14ac:dyDescent="0.25">
      <c r="A41" s="949"/>
      <c r="B41" s="837" t="s">
        <v>240</v>
      </c>
      <c r="C41" s="837" t="s">
        <v>205</v>
      </c>
      <c r="D41" s="838">
        <v>1</v>
      </c>
      <c r="E41" s="727"/>
      <c r="F41" s="727"/>
      <c r="G41" s="727"/>
      <c r="H41" s="727"/>
      <c r="I41" s="727"/>
      <c r="J41" s="730"/>
      <c r="K41" s="728"/>
      <c r="L41" s="729"/>
      <c r="M41" s="730"/>
    </row>
    <row r="42" spans="1:13" customFormat="1" hidden="1" outlineLevel="1" x14ac:dyDescent="0.25">
      <c r="A42" s="949"/>
      <c r="B42" s="837" t="s">
        <v>241</v>
      </c>
      <c r="C42" s="837" t="s">
        <v>205</v>
      </c>
      <c r="D42" s="838">
        <v>3</v>
      </c>
      <c r="E42" s="727"/>
      <c r="F42" s="727"/>
      <c r="G42" s="727"/>
      <c r="H42" s="727"/>
      <c r="I42" s="727"/>
      <c r="J42" s="730"/>
      <c r="K42" s="728"/>
      <c r="L42" s="729"/>
      <c r="M42" s="730"/>
    </row>
    <row r="43" spans="1:13" customFormat="1" hidden="1" outlineLevel="1" x14ac:dyDescent="0.25">
      <c r="A43" s="949"/>
      <c r="B43" s="837" t="s">
        <v>242</v>
      </c>
      <c r="C43" s="837" t="s">
        <v>205</v>
      </c>
      <c r="D43" s="838">
        <v>2</v>
      </c>
      <c r="E43" s="727"/>
      <c r="F43" s="727"/>
      <c r="G43" s="727"/>
      <c r="H43" s="727"/>
      <c r="I43" s="727"/>
      <c r="J43" s="730"/>
      <c r="K43" s="728"/>
      <c r="L43" s="729"/>
      <c r="M43" s="730"/>
    </row>
    <row r="44" spans="1:13" customFormat="1" ht="48" collapsed="1" x14ac:dyDescent="0.25">
      <c r="A44" s="747" t="s">
        <v>243</v>
      </c>
      <c r="B44" s="837" t="s">
        <v>130</v>
      </c>
      <c r="C44" s="837" t="s">
        <v>244</v>
      </c>
      <c r="D44" s="838">
        <v>15</v>
      </c>
      <c r="E44" s="741" t="s">
        <v>852</v>
      </c>
      <c r="F44" s="741" t="s">
        <v>1079</v>
      </c>
      <c r="G44" s="742">
        <f>'Удельные показатели'!Z29</f>
        <v>7245.4866086638513</v>
      </c>
      <c r="H44" s="743">
        <f>'Удельные показатели'!AI29</f>
        <v>81</v>
      </c>
      <c r="I44" s="744">
        <f>G44/H44</f>
        <v>89.450451958812977</v>
      </c>
      <c r="J44" s="746">
        <f>I44*D44</f>
        <v>1341.7567793821947</v>
      </c>
      <c r="K44" s="728">
        <f>L$54^(1/2)*$L$55*$L$56*$L$57*$L$58*$L$59*$L$60</f>
        <v>1.3808443170791689</v>
      </c>
      <c r="L44" s="745">
        <f>J44*K44</f>
        <v>1852.7572237123518</v>
      </c>
      <c r="M44" s="746">
        <f>L44*1.2</f>
        <v>2223.3086684548221</v>
      </c>
    </row>
    <row r="45" spans="1:13" customFormat="1" ht="24" x14ac:dyDescent="0.25">
      <c r="A45" s="949" t="s">
        <v>245</v>
      </c>
      <c r="B45" s="837" t="s">
        <v>246</v>
      </c>
      <c r="C45" s="837"/>
      <c r="D45" s="838"/>
      <c r="E45" s="727"/>
      <c r="F45" s="727"/>
      <c r="G45" s="727"/>
      <c r="H45" s="727"/>
      <c r="I45" s="727"/>
      <c r="J45" s="730"/>
      <c r="K45" s="728"/>
      <c r="L45" s="729"/>
      <c r="M45" s="730"/>
    </row>
    <row r="46" spans="1:13" customFormat="1" ht="48" x14ac:dyDescent="0.25">
      <c r="A46" s="949"/>
      <c r="B46" s="837" t="s">
        <v>248</v>
      </c>
      <c r="C46" s="837" t="s">
        <v>247</v>
      </c>
      <c r="D46" s="838">
        <v>1</v>
      </c>
      <c r="E46" s="741" t="s">
        <v>852</v>
      </c>
      <c r="F46" s="741" t="s">
        <v>1079</v>
      </c>
      <c r="G46" s="742">
        <f>'Удельные показатели'!Z31</f>
        <v>3040.8857175873186</v>
      </c>
      <c r="H46" s="743">
        <f>'Удельные показатели'!AI31</f>
        <v>2</v>
      </c>
      <c r="I46" s="744">
        <f>G46/H46</f>
        <v>1520.4428587936593</v>
      </c>
      <c r="J46" s="746">
        <f>I46*D46</f>
        <v>1520.4428587936593</v>
      </c>
      <c r="K46" s="728">
        <f>L$54^(1/2)*$L$55*$L$56*$L$57*$L$58*$L$59*$L$60</f>
        <v>1.3808443170791689</v>
      </c>
      <c r="L46" s="745">
        <f>J46*K46</f>
        <v>2099.4948810088295</v>
      </c>
      <c r="M46" s="746">
        <f>L46*1.2</f>
        <v>2519.3938572105953</v>
      </c>
    </row>
    <row r="47" spans="1:13" customFormat="1" ht="24" x14ac:dyDescent="0.25">
      <c r="A47" s="949" t="s">
        <v>249</v>
      </c>
      <c r="B47" s="837" t="s">
        <v>250</v>
      </c>
      <c r="C47" s="837"/>
      <c r="D47" s="838"/>
      <c r="E47" s="727"/>
      <c r="F47" s="727"/>
      <c r="G47" s="727"/>
      <c r="H47" s="727"/>
      <c r="I47" s="727"/>
      <c r="J47" s="730"/>
      <c r="K47" s="728"/>
      <c r="L47" s="729"/>
      <c r="M47" s="730"/>
    </row>
    <row r="48" spans="1:13" customFormat="1" ht="48" x14ac:dyDescent="0.25">
      <c r="A48" s="949"/>
      <c r="B48" s="837" t="s">
        <v>248</v>
      </c>
      <c r="C48" s="837" t="s">
        <v>247</v>
      </c>
      <c r="D48" s="838">
        <v>1</v>
      </c>
      <c r="E48" s="741" t="s">
        <v>852</v>
      </c>
      <c r="F48" s="741" t="s">
        <v>1079</v>
      </c>
      <c r="G48" s="742">
        <f>'Удельные показатели'!Z32</f>
        <v>172.61770087022467</v>
      </c>
      <c r="H48" s="743">
        <v>1</v>
      </c>
      <c r="I48" s="744">
        <f>G48/H48</f>
        <v>172.61770087022467</v>
      </c>
      <c r="J48" s="746">
        <f>I48*D48</f>
        <v>172.61770087022467</v>
      </c>
      <c r="K48" s="728">
        <f>L$54^(1/2)*$L$55*$L$56*$L$57*$L$58*$L$59*$L$60</f>
        <v>1.3808443170791689</v>
      </c>
      <c r="L48" s="745">
        <f>J48*K48</f>
        <v>238.35817127392164</v>
      </c>
      <c r="M48" s="746">
        <f>L48*1.2</f>
        <v>286.02980552870594</v>
      </c>
    </row>
    <row r="49" spans="1:14" x14ac:dyDescent="0.25">
      <c r="A49" s="951" t="s">
        <v>1054</v>
      </c>
      <c r="B49" s="951"/>
      <c r="C49" s="951"/>
      <c r="D49" s="951"/>
      <c r="E49" s="951"/>
      <c r="F49" s="951"/>
      <c r="G49" s="951"/>
      <c r="H49" s="951"/>
      <c r="I49" s="951"/>
      <c r="J49" s="951"/>
      <c r="K49" s="951"/>
      <c r="L49" s="710">
        <f>SUM(L7:L48)</f>
        <v>135823.69024003611</v>
      </c>
      <c r="M49" s="710">
        <f>SUM(M7:M48)</f>
        <v>162988.4282880433</v>
      </c>
    </row>
    <row r="50" spans="1:14" ht="15.75" x14ac:dyDescent="0.25">
      <c r="A50" s="952" t="s">
        <v>298</v>
      </c>
      <c r="B50" s="952"/>
      <c r="C50" s="952"/>
      <c r="D50" s="952"/>
      <c r="E50" s="952"/>
      <c r="F50" s="952"/>
      <c r="G50" s="952"/>
      <c r="H50" s="952"/>
      <c r="I50" s="952"/>
      <c r="J50" s="952"/>
      <c r="K50" s="952"/>
      <c r="L50" s="710">
        <f>L49</f>
        <v>135823.69024003611</v>
      </c>
      <c r="M50" s="710">
        <f>M49</f>
        <v>162988.4282880433</v>
      </c>
      <c r="N50" s="711"/>
    </row>
    <row r="51" spans="1:14" x14ac:dyDescent="0.25">
      <c r="N51" s="761"/>
    </row>
    <row r="52" spans="1:14" x14ac:dyDescent="0.25">
      <c r="N52" s="762"/>
    </row>
    <row r="53" spans="1:14" ht="33" customHeight="1" x14ac:dyDescent="0.25">
      <c r="A53" s="953" t="s">
        <v>1057</v>
      </c>
      <c r="B53" s="953"/>
      <c r="C53" s="953"/>
      <c r="D53" s="953"/>
      <c r="E53" s="953"/>
      <c r="F53" s="953"/>
      <c r="G53" s="953"/>
      <c r="H53" s="953"/>
      <c r="I53" s="953"/>
      <c r="J53" s="953"/>
      <c r="K53" s="722"/>
      <c r="L53" s="712"/>
      <c r="M53" s="713"/>
      <c r="N53" s="709"/>
    </row>
    <row r="54" spans="1:14" ht="32.25" customHeight="1" x14ac:dyDescent="0.25">
      <c r="A54" s="953" t="s">
        <v>1246</v>
      </c>
      <c r="B54" s="953"/>
      <c r="C54" s="953"/>
      <c r="D54" s="953"/>
      <c r="E54" s="953"/>
      <c r="F54" s="953"/>
      <c r="G54" s="953"/>
      <c r="H54" s="953"/>
      <c r="I54" s="953"/>
      <c r="J54" s="953"/>
      <c r="K54" s="722" t="s">
        <v>1080</v>
      </c>
      <c r="L54" s="718">
        <v>1.0680000000000001</v>
      </c>
    </row>
    <row r="55" spans="1:14" ht="18.75" customHeight="1" x14ac:dyDescent="0.25">
      <c r="A55" s="954" t="s">
        <v>1247</v>
      </c>
      <c r="B55" s="955"/>
      <c r="C55" s="955"/>
      <c r="D55" s="955"/>
      <c r="E55" s="955"/>
      <c r="F55" s="955"/>
      <c r="G55" s="955"/>
      <c r="H55" s="955"/>
      <c r="I55" s="955"/>
      <c r="J55" s="956"/>
      <c r="K55" s="722" t="s">
        <v>1081</v>
      </c>
      <c r="L55" s="718">
        <v>1.056</v>
      </c>
    </row>
    <row r="56" spans="1:14" ht="18.75" customHeight="1" x14ac:dyDescent="0.25">
      <c r="A56" s="957"/>
      <c r="B56" s="958"/>
      <c r="C56" s="958"/>
      <c r="D56" s="958"/>
      <c r="E56" s="958"/>
      <c r="F56" s="958"/>
      <c r="G56" s="958"/>
      <c r="H56" s="958"/>
      <c r="I56" s="958"/>
      <c r="J56" s="959"/>
      <c r="K56" s="722" t="s">
        <v>1082</v>
      </c>
      <c r="L56" s="718">
        <v>1.0489999999999999</v>
      </c>
    </row>
    <row r="57" spans="1:14" ht="18.75" customHeight="1" x14ac:dyDescent="0.25">
      <c r="A57" s="957"/>
      <c r="B57" s="958"/>
      <c r="C57" s="958"/>
      <c r="D57" s="958"/>
      <c r="E57" s="958"/>
      <c r="F57" s="958"/>
      <c r="G57" s="958"/>
      <c r="H57" s="958"/>
      <c r="I57" s="958"/>
      <c r="J57" s="959"/>
      <c r="K57" s="722" t="s">
        <v>1083</v>
      </c>
      <c r="L57" s="718">
        <v>1.139</v>
      </c>
    </row>
    <row r="58" spans="1:14" ht="15" customHeight="1" x14ac:dyDescent="0.25">
      <c r="A58" s="957"/>
      <c r="B58" s="958"/>
      <c r="C58" s="958"/>
      <c r="D58" s="958"/>
      <c r="E58" s="958"/>
      <c r="F58" s="958"/>
      <c r="G58" s="958"/>
      <c r="H58" s="958"/>
      <c r="I58" s="958"/>
      <c r="J58" s="959"/>
      <c r="K58" s="722" t="s">
        <v>1058</v>
      </c>
      <c r="L58" s="719">
        <v>1.0590000000000002</v>
      </c>
    </row>
    <row r="59" spans="1:14" x14ac:dyDescent="0.25">
      <c r="A59" s="957"/>
      <c r="B59" s="958"/>
      <c r="C59" s="958"/>
      <c r="D59" s="958"/>
      <c r="E59" s="958"/>
      <c r="F59" s="958"/>
      <c r="G59" s="958"/>
      <c r="H59" s="958"/>
      <c r="I59" s="958"/>
      <c r="J59" s="959"/>
      <c r="K59" s="722" t="s">
        <v>1059</v>
      </c>
      <c r="L59" s="720">
        <v>1</v>
      </c>
    </row>
    <row r="60" spans="1:14" x14ac:dyDescent="0.25">
      <c r="A60" s="960"/>
      <c r="B60" s="961"/>
      <c r="C60" s="961"/>
      <c r="D60" s="961"/>
      <c r="E60" s="961"/>
      <c r="F60" s="961"/>
      <c r="G60" s="961"/>
      <c r="H60" s="961"/>
      <c r="I60" s="961"/>
      <c r="J60" s="962"/>
      <c r="K60" s="722"/>
      <c r="L60" s="720">
        <v>1</v>
      </c>
    </row>
    <row r="61" spans="1:14" s="709" customFormat="1" x14ac:dyDescent="0.25">
      <c r="A61" s="948"/>
      <c r="B61" s="948"/>
      <c r="C61" s="948"/>
      <c r="D61" s="948"/>
      <c r="E61" s="948"/>
      <c r="F61" s="948"/>
      <c r="G61" s="948"/>
      <c r="H61" s="948"/>
      <c r="I61" s="948"/>
      <c r="J61" s="948"/>
      <c r="K61" s="722"/>
      <c r="L61" s="714"/>
      <c r="N61" s="705"/>
    </row>
    <row r="64" spans="1:14" s="709" customFormat="1" x14ac:dyDescent="0.25">
      <c r="A64" s="840"/>
      <c r="B64" s="840"/>
      <c r="C64" s="841"/>
      <c r="D64" s="840"/>
      <c r="E64" s="715"/>
      <c r="F64" s="705"/>
      <c r="G64" s="705"/>
      <c r="H64" s="705"/>
      <c r="I64" s="705"/>
      <c r="J64" s="705"/>
      <c r="K64" s="721"/>
      <c r="N64" s="705"/>
    </row>
    <row r="65" spans="1:14" s="709" customFormat="1" x14ac:dyDescent="0.25">
      <c r="A65" s="840"/>
      <c r="B65" s="840"/>
      <c r="C65" s="841"/>
      <c r="D65" s="840"/>
      <c r="E65" s="711"/>
      <c r="F65" s="705"/>
      <c r="G65" s="705"/>
      <c r="I65" s="705"/>
      <c r="J65" s="705"/>
      <c r="K65" s="721"/>
      <c r="N65" s="705"/>
    </row>
    <row r="67" spans="1:14" x14ac:dyDescent="0.25">
      <c r="M67" s="705"/>
    </row>
    <row r="68" spans="1:14" x14ac:dyDescent="0.25">
      <c r="M68" s="705"/>
    </row>
    <row r="69" spans="1:14" x14ac:dyDescent="0.25">
      <c r="M69" s="705"/>
    </row>
  </sheetData>
  <mergeCells count="25">
    <mergeCell ref="A1:N1"/>
    <mergeCell ref="A3:A4"/>
    <mergeCell ref="B3:B4"/>
    <mergeCell ref="C3:C4"/>
    <mergeCell ref="D3:D4"/>
    <mergeCell ref="E3:I3"/>
    <mergeCell ref="J3:J4"/>
    <mergeCell ref="K3:K4"/>
    <mergeCell ref="L3:L4"/>
    <mergeCell ref="M3:M4"/>
    <mergeCell ref="A61:J61"/>
    <mergeCell ref="A6:A8"/>
    <mergeCell ref="A9:A13"/>
    <mergeCell ref="A15:A16"/>
    <mergeCell ref="B15:B16"/>
    <mergeCell ref="A49:K49"/>
    <mergeCell ref="A50:K50"/>
    <mergeCell ref="A53:J53"/>
    <mergeCell ref="A22:A26"/>
    <mergeCell ref="A45:A46"/>
    <mergeCell ref="A54:J54"/>
    <mergeCell ref="A55:J60"/>
    <mergeCell ref="A39:A43"/>
    <mergeCell ref="A31:A36"/>
    <mergeCell ref="A47:A48"/>
  </mergeCells>
  <pageMargins left="0.7" right="0.7" top="0.75" bottom="0.75" header="0.3" footer="0.3"/>
  <pageSetup paperSize="9" scale="3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M6" sqref="M6"/>
    </sheetView>
  </sheetViews>
  <sheetFormatPr defaultRowHeight="15" x14ac:dyDescent="0.25"/>
  <cols>
    <col min="1" max="1" width="4.42578125" style="437" customWidth="1"/>
    <col min="2" max="2" width="26.42578125" style="437" customWidth="1"/>
    <col min="3" max="3" width="26.7109375" style="437" customWidth="1"/>
    <col min="4" max="4" width="11.28515625" style="437" customWidth="1"/>
    <col min="5" max="5" width="8.28515625" style="437" customWidth="1"/>
    <col min="6" max="6" width="20.7109375" style="437" customWidth="1"/>
    <col min="7" max="7" width="27.140625" style="437" hidden="1" customWidth="1"/>
    <col min="8" max="16384" width="9.140625" style="437"/>
  </cols>
  <sheetData>
    <row r="1" spans="1:7" ht="42.75" customHeight="1" x14ac:dyDescent="0.25">
      <c r="A1" s="978" t="s">
        <v>717</v>
      </c>
      <c r="B1" s="978"/>
      <c r="C1" s="978"/>
      <c r="D1" s="978"/>
      <c r="E1" s="978"/>
      <c r="F1" s="978"/>
      <c r="G1" s="978"/>
    </row>
    <row r="2" spans="1:7" ht="42.75" customHeight="1" x14ac:dyDescent="0.25">
      <c r="A2" s="979" t="str">
        <f>НМЦ!A2</f>
        <v>Всесезонный туристско-рекреационный комплекс «Мамисон» расширение технической подсистемы. Комплексная система безопасности</v>
      </c>
      <c r="B2" s="979"/>
      <c r="C2" s="979"/>
      <c r="D2" s="979"/>
      <c r="E2" s="979"/>
      <c r="F2" s="979"/>
      <c r="G2" s="979"/>
    </row>
    <row r="3" spans="1:7" x14ac:dyDescent="0.25">
      <c r="A3" s="438"/>
    </row>
    <row r="4" spans="1:7" ht="51" x14ac:dyDescent="0.25">
      <c r="A4" s="439" t="s">
        <v>258</v>
      </c>
      <c r="B4" s="440" t="s">
        <v>718</v>
      </c>
      <c r="C4" s="440" t="s">
        <v>719</v>
      </c>
      <c r="D4" s="440" t="s">
        <v>639</v>
      </c>
      <c r="E4" s="440" t="s">
        <v>720</v>
      </c>
      <c r="F4" s="441" t="s">
        <v>721</v>
      </c>
      <c r="G4" s="441" t="s">
        <v>722</v>
      </c>
    </row>
    <row r="5" spans="1:7" ht="63.75" x14ac:dyDescent="0.25">
      <c r="A5" s="442">
        <v>1</v>
      </c>
      <c r="B5" s="443" t="s">
        <v>723</v>
      </c>
      <c r="C5" s="442" t="s">
        <v>849</v>
      </c>
      <c r="D5" s="442" t="s">
        <v>393</v>
      </c>
      <c r="E5" s="442">
        <v>1</v>
      </c>
      <c r="F5" s="444">
        <f>F6*E9*E10*E11</f>
        <v>685.74706200000003</v>
      </c>
      <c r="G5" s="445">
        <f>E5*F5</f>
        <v>685.74706200000003</v>
      </c>
    </row>
    <row r="6" spans="1:7" ht="102" x14ac:dyDescent="0.25">
      <c r="A6" s="446"/>
      <c r="B6" s="447" t="s">
        <v>724</v>
      </c>
      <c r="C6" s="448" t="s">
        <v>725</v>
      </c>
      <c r="D6" s="449" t="s">
        <v>393</v>
      </c>
      <c r="E6" s="449">
        <v>1</v>
      </c>
      <c r="F6" s="450">
        <v>761.18</v>
      </c>
      <c r="G6" s="451">
        <f>E6*F6</f>
        <v>761.18</v>
      </c>
    </row>
    <row r="7" spans="1:7" ht="38.25" x14ac:dyDescent="0.25">
      <c r="A7" s="452"/>
      <c r="B7" s="453" t="s">
        <v>726</v>
      </c>
      <c r="C7" s="449"/>
      <c r="D7" s="449"/>
      <c r="E7" s="449"/>
      <c r="F7" s="450"/>
      <c r="G7" s="454">
        <f>G6</f>
        <v>761.18</v>
      </c>
    </row>
    <row r="8" spans="1:7" ht="25.5" x14ac:dyDescent="0.25">
      <c r="A8" s="455"/>
      <c r="B8" s="456" t="s">
        <v>727</v>
      </c>
      <c r="C8" s="448"/>
      <c r="D8" s="448"/>
      <c r="E8" s="448"/>
      <c r="F8" s="457"/>
      <c r="G8" s="448"/>
    </row>
    <row r="9" spans="1:7" ht="78.75" x14ac:dyDescent="0.25">
      <c r="A9" s="455"/>
      <c r="B9" s="458" t="s">
        <v>728</v>
      </c>
      <c r="C9" s="459" t="s">
        <v>729</v>
      </c>
      <c r="D9" s="460"/>
      <c r="E9" s="460">
        <v>0.91</v>
      </c>
      <c r="F9" s="461"/>
      <c r="G9" s="460"/>
    </row>
    <row r="10" spans="1:7" ht="47.25" x14ac:dyDescent="0.25">
      <c r="A10" s="462"/>
      <c r="B10" s="463" t="s">
        <v>730</v>
      </c>
      <c r="C10" s="459" t="s">
        <v>731</v>
      </c>
      <c r="D10" s="464"/>
      <c r="E10" s="464">
        <v>0.99</v>
      </c>
      <c r="F10" s="465"/>
      <c r="G10" s="460"/>
    </row>
    <row r="11" spans="1:7" ht="31.5" x14ac:dyDescent="0.25">
      <c r="A11" s="446"/>
      <c r="B11" s="466" t="s">
        <v>732</v>
      </c>
      <c r="C11" s="467" t="s">
        <v>733</v>
      </c>
      <c r="D11" s="468"/>
      <c r="E11" s="468">
        <v>1</v>
      </c>
      <c r="F11" s="469"/>
      <c r="G11" s="460"/>
    </row>
    <row r="12" spans="1:7" x14ac:dyDescent="0.25">
      <c r="A12" s="442">
        <v>2</v>
      </c>
      <c r="B12" s="443" t="s">
        <v>734</v>
      </c>
      <c r="C12" s="442" t="s">
        <v>1070</v>
      </c>
      <c r="D12" s="442" t="s">
        <v>735</v>
      </c>
      <c r="E12" s="442">
        <v>1</v>
      </c>
      <c r="F12" s="444">
        <f>F13*E16*E17*E18</f>
        <v>535.53099600000007</v>
      </c>
      <c r="G12" s="445">
        <f>E12*F12</f>
        <v>535.53099600000007</v>
      </c>
    </row>
    <row r="13" spans="1:7" ht="114.75" x14ac:dyDescent="0.25">
      <c r="A13" s="446"/>
      <c r="B13" s="447" t="s">
        <v>736</v>
      </c>
      <c r="C13" s="448" t="s">
        <v>737</v>
      </c>
      <c r="D13" s="449" t="s">
        <v>735</v>
      </c>
      <c r="E13" s="449">
        <v>1</v>
      </c>
      <c r="F13" s="450">
        <v>594.44000000000005</v>
      </c>
      <c r="G13" s="451">
        <f>E13*F13</f>
        <v>594.44000000000005</v>
      </c>
    </row>
    <row r="14" spans="1:7" ht="38.25" x14ac:dyDescent="0.25">
      <c r="A14" s="452"/>
      <c r="B14" s="453" t="s">
        <v>726</v>
      </c>
      <c r="C14" s="449"/>
      <c r="D14" s="449"/>
      <c r="E14" s="449"/>
      <c r="F14" s="450"/>
      <c r="G14" s="454">
        <f>G13</f>
        <v>594.44000000000005</v>
      </c>
    </row>
    <row r="15" spans="1:7" ht="25.5" x14ac:dyDescent="0.25">
      <c r="A15" s="455"/>
      <c r="B15" s="456" t="s">
        <v>727</v>
      </c>
      <c r="C15" s="448"/>
      <c r="D15" s="448"/>
      <c r="E15" s="448"/>
      <c r="F15" s="457"/>
      <c r="G15" s="448"/>
    </row>
    <row r="16" spans="1:7" ht="78.75" x14ac:dyDescent="0.25">
      <c r="A16" s="455"/>
      <c r="B16" s="458" t="s">
        <v>728</v>
      </c>
      <c r="C16" s="459" t="s">
        <v>729</v>
      </c>
      <c r="D16" s="460"/>
      <c r="E16" s="460">
        <v>0.91</v>
      </c>
      <c r="F16" s="461"/>
      <c r="G16" s="460"/>
    </row>
    <row r="17" spans="1:7" ht="47.25" x14ac:dyDescent="0.25">
      <c r="A17" s="462"/>
      <c r="B17" s="463" t="s">
        <v>730</v>
      </c>
      <c r="C17" s="459" t="s">
        <v>731</v>
      </c>
      <c r="D17" s="464"/>
      <c r="E17" s="464">
        <v>0.99</v>
      </c>
      <c r="F17" s="465"/>
      <c r="G17" s="460"/>
    </row>
    <row r="18" spans="1:7" ht="31.5" x14ac:dyDescent="0.25">
      <c r="A18" s="446"/>
      <c r="B18" s="466" t="s">
        <v>732</v>
      </c>
      <c r="C18" s="467" t="s">
        <v>733</v>
      </c>
      <c r="D18" s="468"/>
      <c r="E18" s="468">
        <v>1</v>
      </c>
      <c r="F18" s="469"/>
      <c r="G18" s="460"/>
    </row>
    <row r="19" spans="1:7" ht="102" x14ac:dyDescent="0.25">
      <c r="A19" s="442">
        <v>3</v>
      </c>
      <c r="B19" s="443" t="s">
        <v>738</v>
      </c>
      <c r="C19" s="442" t="s">
        <v>849</v>
      </c>
      <c r="D19" s="442" t="s">
        <v>393</v>
      </c>
      <c r="E19" s="442">
        <v>1</v>
      </c>
      <c r="F19" s="444">
        <f>F20*E23*E24*E25</f>
        <v>63.774711000000011</v>
      </c>
      <c r="G19" s="445">
        <f>E19*F19</f>
        <v>63.774711000000011</v>
      </c>
    </row>
    <row r="20" spans="1:7" ht="242.25" x14ac:dyDescent="0.25">
      <c r="A20" s="446"/>
      <c r="B20" s="447" t="s">
        <v>739</v>
      </c>
      <c r="C20" s="562" t="s">
        <v>850</v>
      </c>
      <c r="D20" s="449" t="s">
        <v>393</v>
      </c>
      <c r="E20" s="449">
        <v>1</v>
      </c>
      <c r="F20" s="450">
        <v>70.790000000000006</v>
      </c>
      <c r="G20" s="451">
        <f>E20*F20</f>
        <v>70.790000000000006</v>
      </c>
    </row>
    <row r="21" spans="1:7" ht="38.25" x14ac:dyDescent="0.25">
      <c r="A21" s="452"/>
      <c r="B21" s="453" t="s">
        <v>726</v>
      </c>
      <c r="C21" s="449"/>
      <c r="D21" s="449"/>
      <c r="E21" s="449"/>
      <c r="F21" s="450"/>
      <c r="G21" s="454">
        <f>G20</f>
        <v>70.790000000000006</v>
      </c>
    </row>
    <row r="22" spans="1:7" ht="25.5" x14ac:dyDescent="0.25">
      <c r="A22" s="455"/>
      <c r="B22" s="456" t="s">
        <v>727</v>
      </c>
      <c r="C22" s="448"/>
      <c r="D22" s="448"/>
      <c r="E22" s="448"/>
      <c r="F22" s="457"/>
      <c r="G22" s="448"/>
    </row>
    <row r="23" spans="1:7" ht="78.75" x14ac:dyDescent="0.25">
      <c r="A23" s="455"/>
      <c r="B23" s="458" t="s">
        <v>728</v>
      </c>
      <c r="C23" s="459" t="s">
        <v>729</v>
      </c>
      <c r="D23" s="460"/>
      <c r="E23" s="460">
        <v>0.91</v>
      </c>
      <c r="F23" s="461"/>
      <c r="G23" s="460"/>
    </row>
    <row r="24" spans="1:7" ht="47.25" x14ac:dyDescent="0.25">
      <c r="A24" s="462"/>
      <c r="B24" s="463" t="s">
        <v>730</v>
      </c>
      <c r="C24" s="459" t="s">
        <v>731</v>
      </c>
      <c r="D24" s="464"/>
      <c r="E24" s="464">
        <v>0.99</v>
      </c>
      <c r="F24" s="465"/>
      <c r="G24" s="460"/>
    </row>
    <row r="25" spans="1:7" ht="31.5" x14ac:dyDescent="0.25">
      <c r="A25" s="446"/>
      <c r="B25" s="466" t="s">
        <v>732</v>
      </c>
      <c r="C25" s="467" t="s">
        <v>733</v>
      </c>
      <c r="D25" s="468"/>
      <c r="E25" s="468">
        <v>1</v>
      </c>
      <c r="F25" s="469"/>
      <c r="G25" s="460"/>
    </row>
    <row r="26" spans="1:7" ht="89.25" x14ac:dyDescent="0.25">
      <c r="A26" s="442">
        <v>4</v>
      </c>
      <c r="B26" s="443" t="s">
        <v>740</v>
      </c>
      <c r="C26" s="442" t="s">
        <v>849</v>
      </c>
      <c r="D26" s="442" t="s">
        <v>393</v>
      </c>
      <c r="E26" s="442">
        <v>1</v>
      </c>
      <c r="F26" s="444">
        <f>F27*E30*E31*E32</f>
        <v>171.14397300000002</v>
      </c>
      <c r="G26" s="445">
        <f>E26*F26</f>
        <v>171.14397300000002</v>
      </c>
    </row>
    <row r="27" spans="1:7" ht="242.25" x14ac:dyDescent="0.25">
      <c r="A27" s="446"/>
      <c r="B27" s="447" t="s">
        <v>739</v>
      </c>
      <c r="C27" s="448" t="s">
        <v>741</v>
      </c>
      <c r="D27" s="449" t="s">
        <v>393</v>
      </c>
      <c r="E27" s="449">
        <v>1</v>
      </c>
      <c r="F27" s="450">
        <v>189.97</v>
      </c>
      <c r="G27" s="451">
        <f>E27*F27</f>
        <v>189.97</v>
      </c>
    </row>
    <row r="28" spans="1:7" ht="38.25" x14ac:dyDescent="0.25">
      <c r="A28" s="452"/>
      <c r="B28" s="453" t="s">
        <v>726</v>
      </c>
      <c r="C28" s="449"/>
      <c r="D28" s="449"/>
      <c r="E28" s="449"/>
      <c r="F28" s="450"/>
      <c r="G28" s="454">
        <f>G27</f>
        <v>189.97</v>
      </c>
    </row>
    <row r="29" spans="1:7" ht="25.5" x14ac:dyDescent="0.25">
      <c r="A29" s="455"/>
      <c r="B29" s="456" t="s">
        <v>727</v>
      </c>
      <c r="C29" s="448"/>
      <c r="D29" s="448"/>
      <c r="E29" s="448"/>
      <c r="F29" s="457"/>
      <c r="G29" s="448"/>
    </row>
    <row r="30" spans="1:7" ht="78.75" x14ac:dyDescent="0.25">
      <c r="A30" s="455"/>
      <c r="B30" s="458" t="s">
        <v>728</v>
      </c>
      <c r="C30" s="459" t="s">
        <v>729</v>
      </c>
      <c r="D30" s="460"/>
      <c r="E30" s="460">
        <v>0.91</v>
      </c>
      <c r="F30" s="461"/>
      <c r="G30" s="460"/>
    </row>
    <row r="31" spans="1:7" ht="47.25" x14ac:dyDescent="0.25">
      <c r="A31" s="462"/>
      <c r="B31" s="463" t="s">
        <v>730</v>
      </c>
      <c r="C31" s="459" t="s">
        <v>731</v>
      </c>
      <c r="D31" s="464"/>
      <c r="E31" s="464">
        <v>0.99</v>
      </c>
      <c r="F31" s="465"/>
      <c r="G31" s="460"/>
    </row>
    <row r="32" spans="1:7" ht="31.5" x14ac:dyDescent="0.25">
      <c r="A32" s="446"/>
      <c r="B32" s="466" t="s">
        <v>732</v>
      </c>
      <c r="C32" s="467" t="s">
        <v>733</v>
      </c>
      <c r="D32" s="468"/>
      <c r="E32" s="468">
        <v>1</v>
      </c>
      <c r="F32" s="469"/>
      <c r="G32" s="460"/>
    </row>
    <row r="33" spans="1:7" ht="89.25" x14ac:dyDescent="0.25">
      <c r="A33" s="442">
        <v>4</v>
      </c>
      <c r="B33" s="443" t="s">
        <v>1076</v>
      </c>
      <c r="C33" s="442" t="s">
        <v>849</v>
      </c>
      <c r="D33" s="442" t="s">
        <v>393</v>
      </c>
      <c r="E33" s="442">
        <v>1</v>
      </c>
      <c r="F33" s="444">
        <f>F34*E37*E38*E39</f>
        <v>284.224941</v>
      </c>
      <c r="G33" s="445">
        <f>E33*F33</f>
        <v>284.224941</v>
      </c>
    </row>
    <row r="34" spans="1:7" ht="63.75" x14ac:dyDescent="0.25">
      <c r="A34" s="446"/>
      <c r="B34" s="447" t="s">
        <v>1077</v>
      </c>
      <c r="C34" s="562" t="s">
        <v>1078</v>
      </c>
      <c r="D34" s="449" t="s">
        <v>393</v>
      </c>
      <c r="E34" s="449">
        <v>1</v>
      </c>
      <c r="F34" s="450">
        <v>315.49</v>
      </c>
      <c r="G34" s="451">
        <f>E34*F34</f>
        <v>315.49</v>
      </c>
    </row>
    <row r="35" spans="1:7" ht="38.25" x14ac:dyDescent="0.25">
      <c r="A35" s="452"/>
      <c r="B35" s="453" t="s">
        <v>726</v>
      </c>
      <c r="C35" s="449"/>
      <c r="D35" s="449"/>
      <c r="E35" s="449"/>
      <c r="F35" s="450"/>
      <c r="G35" s="454">
        <f>G34</f>
        <v>315.49</v>
      </c>
    </row>
    <row r="36" spans="1:7" ht="25.5" x14ac:dyDescent="0.25">
      <c r="A36" s="455"/>
      <c r="B36" s="456" t="s">
        <v>727</v>
      </c>
      <c r="C36" s="448"/>
      <c r="D36" s="448"/>
      <c r="E36" s="448"/>
      <c r="F36" s="457"/>
      <c r="G36" s="448"/>
    </row>
    <row r="37" spans="1:7" ht="78.75" x14ac:dyDescent="0.25">
      <c r="A37" s="455"/>
      <c r="B37" s="458" t="s">
        <v>728</v>
      </c>
      <c r="C37" s="459" t="s">
        <v>729</v>
      </c>
      <c r="D37" s="460"/>
      <c r="E37" s="460">
        <v>0.91</v>
      </c>
      <c r="F37" s="461"/>
      <c r="G37" s="460"/>
    </row>
    <row r="38" spans="1:7" ht="47.25" x14ac:dyDescent="0.25">
      <c r="A38" s="462"/>
      <c r="B38" s="463" t="s">
        <v>730</v>
      </c>
      <c r="C38" s="459" t="s">
        <v>731</v>
      </c>
      <c r="D38" s="464"/>
      <c r="E38" s="464">
        <v>0.99</v>
      </c>
      <c r="F38" s="465"/>
      <c r="G38" s="460"/>
    </row>
    <row r="39" spans="1:7" ht="31.5" x14ac:dyDescent="0.25">
      <c r="A39" s="446"/>
      <c r="B39" s="466" t="s">
        <v>732</v>
      </c>
      <c r="C39" s="467" t="s">
        <v>733</v>
      </c>
      <c r="D39" s="468"/>
      <c r="E39" s="468">
        <v>1</v>
      </c>
      <c r="F39" s="469"/>
      <c r="G39" s="460"/>
    </row>
    <row r="40" spans="1:7" x14ac:dyDescent="0.25">
      <c r="A40" s="442">
        <v>5</v>
      </c>
      <c r="B40" s="443" t="s">
        <v>734</v>
      </c>
      <c r="C40" s="442" t="s">
        <v>1070</v>
      </c>
      <c r="D40" s="442" t="s">
        <v>735</v>
      </c>
      <c r="E40" s="442">
        <v>1</v>
      </c>
      <c r="F40" s="444">
        <f>F41*E44*E45*E46</f>
        <v>273.04477199999997</v>
      </c>
      <c r="G40" s="445">
        <f>E40*F40</f>
        <v>273.04477199999997</v>
      </c>
    </row>
    <row r="41" spans="1:7" ht="114.75" x14ac:dyDescent="0.25">
      <c r="A41" s="446"/>
      <c r="B41" s="447" t="s">
        <v>742</v>
      </c>
      <c r="C41" s="448" t="s">
        <v>743</v>
      </c>
      <c r="D41" s="449" t="s">
        <v>735</v>
      </c>
      <c r="E41" s="449">
        <v>1</v>
      </c>
      <c r="F41" s="450">
        <v>303.08</v>
      </c>
      <c r="G41" s="451">
        <f>E41*F41</f>
        <v>303.08</v>
      </c>
    </row>
    <row r="42" spans="1:7" ht="38.25" x14ac:dyDescent="0.25">
      <c r="A42" s="452"/>
      <c r="B42" s="453" t="s">
        <v>726</v>
      </c>
      <c r="C42" s="449"/>
      <c r="D42" s="449"/>
      <c r="E42" s="449"/>
      <c r="F42" s="450"/>
      <c r="G42" s="454">
        <f>G41</f>
        <v>303.08</v>
      </c>
    </row>
    <row r="43" spans="1:7" ht="25.5" x14ac:dyDescent="0.25">
      <c r="A43" s="455"/>
      <c r="B43" s="456" t="s">
        <v>727</v>
      </c>
      <c r="C43" s="448"/>
      <c r="D43" s="448"/>
      <c r="E43" s="448"/>
      <c r="F43" s="457"/>
      <c r="G43" s="448"/>
    </row>
    <row r="44" spans="1:7" ht="78.75" x14ac:dyDescent="0.25">
      <c r="A44" s="455"/>
      <c r="B44" s="458" t="s">
        <v>728</v>
      </c>
      <c r="C44" s="459" t="s">
        <v>729</v>
      </c>
      <c r="D44" s="460"/>
      <c r="E44" s="460">
        <v>0.91</v>
      </c>
      <c r="F44" s="461"/>
      <c r="G44" s="460"/>
    </row>
    <row r="45" spans="1:7" ht="47.25" x14ac:dyDescent="0.25">
      <c r="A45" s="462"/>
      <c r="B45" s="463" t="s">
        <v>730</v>
      </c>
      <c r="C45" s="459" t="s">
        <v>731</v>
      </c>
      <c r="D45" s="464"/>
      <c r="E45" s="464">
        <v>0.99</v>
      </c>
      <c r="F45" s="465"/>
      <c r="G45" s="460"/>
    </row>
    <row r="46" spans="1:7" ht="31.5" x14ac:dyDescent="0.25">
      <c r="A46" s="446"/>
      <c r="B46" s="466" t="s">
        <v>732</v>
      </c>
      <c r="C46" s="467" t="s">
        <v>733</v>
      </c>
      <c r="D46" s="468"/>
      <c r="E46" s="468">
        <v>1</v>
      </c>
      <c r="F46" s="469"/>
      <c r="G46" s="460"/>
    </row>
    <row r="47" spans="1:7" x14ac:dyDescent="0.25">
      <c r="A47" s="442">
        <v>5</v>
      </c>
      <c r="B47" s="443" t="s">
        <v>1068</v>
      </c>
      <c r="C47" s="442" t="s">
        <v>1069</v>
      </c>
      <c r="D47" s="442" t="s">
        <v>1067</v>
      </c>
      <c r="E47" s="442">
        <v>1</v>
      </c>
      <c r="F47" s="444">
        <f>F48*E51*E52*E53</f>
        <v>2508.7188706999996</v>
      </c>
      <c r="G47" s="445">
        <f>E47*F47</f>
        <v>2508.7188706999996</v>
      </c>
    </row>
    <row r="48" spans="1:7" ht="102" x14ac:dyDescent="0.25">
      <c r="A48" s="446"/>
      <c r="B48" s="447" t="s">
        <v>1073</v>
      </c>
      <c r="C48" s="562" t="s">
        <v>1066</v>
      </c>
      <c r="D48" s="449" t="s">
        <v>1067</v>
      </c>
      <c r="E48" s="449">
        <v>1</v>
      </c>
      <c r="F48" s="450">
        <v>2667.97</v>
      </c>
      <c r="G48" s="451">
        <f>E48*F48</f>
        <v>2667.97</v>
      </c>
    </row>
    <row r="49" spans="1:7" ht="38.25" x14ac:dyDescent="0.25">
      <c r="A49" s="452"/>
      <c r="B49" s="453" t="s">
        <v>726</v>
      </c>
      <c r="C49" s="449"/>
      <c r="D49" s="449"/>
      <c r="E49" s="449"/>
      <c r="F49" s="450"/>
      <c r="G49" s="454">
        <f>G48</f>
        <v>2667.97</v>
      </c>
    </row>
    <row r="50" spans="1:7" ht="25.5" x14ac:dyDescent="0.25">
      <c r="A50" s="455"/>
      <c r="B50" s="456" t="s">
        <v>727</v>
      </c>
      <c r="C50" s="448"/>
      <c r="D50" s="448"/>
      <c r="E50" s="448"/>
      <c r="F50" s="457"/>
      <c r="G50" s="448"/>
    </row>
    <row r="51" spans="1:7" ht="78.75" x14ac:dyDescent="0.25">
      <c r="A51" s="455"/>
      <c r="B51" s="458" t="s">
        <v>728</v>
      </c>
      <c r="C51" s="459" t="s">
        <v>1072</v>
      </c>
      <c r="D51" s="460"/>
      <c r="E51" s="460">
        <v>0.95</v>
      </c>
      <c r="F51" s="461"/>
      <c r="G51" s="460"/>
    </row>
    <row r="52" spans="1:7" ht="47.25" x14ac:dyDescent="0.25">
      <c r="A52" s="462"/>
      <c r="B52" s="463" t="s">
        <v>730</v>
      </c>
      <c r="C52" s="459" t="s">
        <v>1071</v>
      </c>
      <c r="D52" s="464"/>
      <c r="E52" s="464">
        <v>0.98</v>
      </c>
      <c r="F52" s="465"/>
      <c r="G52" s="460"/>
    </row>
    <row r="53" spans="1:7" ht="31.5" x14ac:dyDescent="0.25">
      <c r="A53" s="446"/>
      <c r="B53" s="466" t="s">
        <v>732</v>
      </c>
      <c r="C53" s="467" t="s">
        <v>733</v>
      </c>
      <c r="D53" s="468"/>
      <c r="E53" s="468">
        <v>1.01</v>
      </c>
      <c r="F53" s="469"/>
      <c r="G53" s="460"/>
    </row>
    <row r="54" spans="1:7" ht="25.5" x14ac:dyDescent="0.25">
      <c r="A54" s="442">
        <v>5</v>
      </c>
      <c r="B54" s="443" t="s">
        <v>1087</v>
      </c>
      <c r="C54" s="442" t="s">
        <v>1070</v>
      </c>
      <c r="D54" s="442" t="s">
        <v>393</v>
      </c>
      <c r="E54" s="442">
        <v>1</v>
      </c>
      <c r="F54" s="444">
        <f>F55*E58*E59*E60</f>
        <v>1487.791305</v>
      </c>
      <c r="G54" s="445">
        <f>E54*F54</f>
        <v>1487.791305</v>
      </c>
    </row>
    <row r="55" spans="1:7" ht="51" x14ac:dyDescent="0.25">
      <c r="A55" s="446"/>
      <c r="B55" s="447" t="s">
        <v>1086</v>
      </c>
      <c r="C55" s="562" t="s">
        <v>1075</v>
      </c>
      <c r="D55" s="449" t="s">
        <v>393</v>
      </c>
      <c r="E55" s="449">
        <v>1</v>
      </c>
      <c r="F55" s="450">
        <v>1651.45</v>
      </c>
      <c r="G55" s="451">
        <f>E55*F55</f>
        <v>1651.45</v>
      </c>
    </row>
    <row r="56" spans="1:7" ht="38.25" x14ac:dyDescent="0.25">
      <c r="A56" s="452"/>
      <c r="B56" s="453" t="s">
        <v>726</v>
      </c>
      <c r="C56" s="449"/>
      <c r="D56" s="449"/>
      <c r="E56" s="449"/>
      <c r="F56" s="450"/>
      <c r="G56" s="454">
        <f>G55</f>
        <v>1651.45</v>
      </c>
    </row>
    <row r="57" spans="1:7" ht="25.5" x14ac:dyDescent="0.25">
      <c r="A57" s="455"/>
      <c r="B57" s="456" t="s">
        <v>727</v>
      </c>
      <c r="C57" s="448"/>
      <c r="D57" s="448"/>
      <c r="E57" s="448"/>
      <c r="F57" s="457"/>
      <c r="G57" s="448"/>
    </row>
    <row r="58" spans="1:7" ht="78.75" x14ac:dyDescent="0.25">
      <c r="A58" s="455"/>
      <c r="B58" s="458" t="s">
        <v>728</v>
      </c>
      <c r="C58" s="459" t="s">
        <v>729</v>
      </c>
      <c r="D58" s="460"/>
      <c r="E58" s="460">
        <v>0.91</v>
      </c>
      <c r="F58" s="461"/>
      <c r="G58" s="460"/>
    </row>
    <row r="59" spans="1:7" ht="47.25" x14ac:dyDescent="0.25">
      <c r="A59" s="462"/>
      <c r="B59" s="463" t="s">
        <v>730</v>
      </c>
      <c r="C59" s="459" t="s">
        <v>731</v>
      </c>
      <c r="D59" s="464"/>
      <c r="E59" s="464">
        <v>0.99</v>
      </c>
      <c r="F59" s="465"/>
      <c r="G59" s="460"/>
    </row>
    <row r="60" spans="1:7" ht="31.5" x14ac:dyDescent="0.25">
      <c r="A60" s="446"/>
      <c r="B60" s="466" t="s">
        <v>732</v>
      </c>
      <c r="C60" s="467" t="s">
        <v>733</v>
      </c>
      <c r="D60" s="468"/>
      <c r="E60" s="468">
        <v>1</v>
      </c>
      <c r="F60" s="469"/>
      <c r="G60" s="460"/>
    </row>
    <row r="61" spans="1:7" ht="38.25" x14ac:dyDescent="0.25">
      <c r="A61" s="442">
        <v>5</v>
      </c>
      <c r="B61" s="443" t="s">
        <v>1088</v>
      </c>
      <c r="C61" s="442" t="s">
        <v>1069</v>
      </c>
      <c r="D61" s="442" t="str">
        <f>D62</f>
        <v>100 п.м</v>
      </c>
      <c r="E61" s="442">
        <v>1</v>
      </c>
      <c r="F61" s="444">
        <f>F62*E65*E66*E67</f>
        <v>4416.9513359999992</v>
      </c>
      <c r="G61" s="445">
        <f>E61*F61</f>
        <v>4416.9513359999992</v>
      </c>
    </row>
    <row r="62" spans="1:7" ht="51" x14ac:dyDescent="0.25">
      <c r="A62" s="446"/>
      <c r="B62" s="447" t="s">
        <v>1089</v>
      </c>
      <c r="C62" s="562" t="s">
        <v>1090</v>
      </c>
      <c r="D62" s="449" t="s">
        <v>1091</v>
      </c>
      <c r="E62" s="449">
        <v>1</v>
      </c>
      <c r="F62" s="450">
        <v>4794.78</v>
      </c>
      <c r="G62" s="451">
        <f>E62*F62</f>
        <v>4794.78</v>
      </c>
    </row>
    <row r="63" spans="1:7" ht="38.25" x14ac:dyDescent="0.25">
      <c r="A63" s="452"/>
      <c r="B63" s="453" t="s">
        <v>726</v>
      </c>
      <c r="C63" s="449"/>
      <c r="D63" s="449"/>
      <c r="E63" s="449"/>
      <c r="F63" s="450"/>
      <c r="G63" s="454">
        <f>G62</f>
        <v>4794.78</v>
      </c>
    </row>
    <row r="64" spans="1:7" ht="25.5" x14ac:dyDescent="0.25">
      <c r="A64" s="455"/>
      <c r="B64" s="456" t="s">
        <v>727</v>
      </c>
      <c r="C64" s="448"/>
      <c r="D64" s="448"/>
      <c r="E64" s="448"/>
      <c r="F64" s="457"/>
      <c r="G64" s="448"/>
    </row>
    <row r="65" spans="1:7" ht="78.75" x14ac:dyDescent="0.25">
      <c r="A65" s="455"/>
      <c r="B65" s="458" t="s">
        <v>728</v>
      </c>
      <c r="C65" s="459" t="s">
        <v>1093</v>
      </c>
      <c r="D65" s="460"/>
      <c r="E65" s="460">
        <v>0.94</v>
      </c>
      <c r="F65" s="461"/>
      <c r="G65" s="460"/>
    </row>
    <row r="66" spans="1:7" ht="47.25" x14ac:dyDescent="0.25">
      <c r="A66" s="462"/>
      <c r="B66" s="463" t="s">
        <v>730</v>
      </c>
      <c r="C66" s="459" t="s">
        <v>1092</v>
      </c>
      <c r="D66" s="464"/>
      <c r="E66" s="464">
        <v>0.98</v>
      </c>
      <c r="F66" s="465"/>
      <c r="G66" s="460"/>
    </row>
    <row r="67" spans="1:7" ht="31.5" x14ac:dyDescent="0.25">
      <c r="A67" s="446"/>
      <c r="B67" s="466" t="s">
        <v>732</v>
      </c>
      <c r="C67" s="467" t="s">
        <v>1094</v>
      </c>
      <c r="D67" s="468"/>
      <c r="E67" s="468">
        <v>1</v>
      </c>
      <c r="F67" s="469"/>
      <c r="G67" s="460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12</vt:i4>
      </vt:variant>
    </vt:vector>
  </HeadingPairs>
  <TitlesOfParts>
    <vt:vector size="29" baseType="lpstr">
      <vt:lpstr>Удельные показатели</vt:lpstr>
      <vt:lpstr>Система радиосвязи</vt:lpstr>
      <vt:lpstr>график</vt:lpstr>
      <vt:lpstr>Пояснительная записка</vt:lpstr>
      <vt:lpstr>Протокол</vt:lpstr>
      <vt:lpstr>НМЦ</vt:lpstr>
      <vt:lpstr>НМЦК</vt:lpstr>
      <vt:lpstr>Ориентировочная сумма КВЛ</vt:lpstr>
      <vt:lpstr>УНЦС</vt:lpstr>
      <vt:lpstr>ТЭП СВОД (объем работ)</vt:lpstr>
      <vt:lpstr>Сводная ПИР</vt:lpstr>
      <vt:lpstr>геодез.</vt:lpstr>
      <vt:lpstr>Геология</vt:lpstr>
      <vt:lpstr>Экология </vt:lpstr>
      <vt:lpstr>Сели Лавины</vt:lpstr>
      <vt:lpstr>Гидромет </vt:lpstr>
      <vt:lpstr>ПД</vt:lpstr>
      <vt:lpstr>'Удельные показатели'!Print_Titles</vt:lpstr>
      <vt:lpstr>геодез.!SUM_</vt:lpstr>
      <vt:lpstr>ПД!Заголовки_для_печати</vt:lpstr>
      <vt:lpstr>'Удельные показатели'!Заголовки_для_печати</vt:lpstr>
      <vt:lpstr>'Экология '!Заголовки_для_печати</vt:lpstr>
      <vt:lpstr>геодез.!Область_печати</vt:lpstr>
      <vt:lpstr>НМЦ!Область_печати</vt:lpstr>
      <vt:lpstr>НМЦК!Область_печати</vt:lpstr>
      <vt:lpstr>ПД!Область_печати</vt:lpstr>
      <vt:lpstr>Протокол!Область_печати</vt:lpstr>
      <vt:lpstr>'Сводная ПИР'!Область_печати</vt:lpstr>
      <vt:lpstr>геодез.!Область_печати_ИМ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Джанумова Татьяна Григорьевна</dc:creator>
  <cp:lastModifiedBy>Джанумова Татьяна Григорьевна</cp:lastModifiedBy>
  <cp:lastPrinted>2023-04-14T12:13:17Z</cp:lastPrinted>
  <dcterms:created xsi:type="dcterms:W3CDTF">2014-05-08T09:51:02Z</dcterms:created>
  <dcterms:modified xsi:type="dcterms:W3CDTF">2023-04-17T11:46:38Z</dcterms:modified>
</cp:coreProperties>
</file>