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38400" windowHeight="17010"/>
  </bookViews>
  <sheets>
    <sheet name="Пояснительная записка" sheetId="5" r:id="rId1"/>
    <sheet name="НМЦ" sheetId="4" r:id="rId2"/>
  </sheets>
  <calcPr calcId="162913" fullPrecision="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9" i="5" l="1"/>
  <c r="O29" i="5"/>
  <c r="N29" i="5"/>
  <c r="M29" i="5"/>
  <c r="L29" i="5"/>
  <c r="K29" i="5"/>
  <c r="J29" i="5"/>
  <c r="I29" i="5"/>
  <c r="H29" i="5"/>
  <c r="F40" i="5"/>
  <c r="F41" i="5" s="1"/>
  <c r="B15" i="5" s="1"/>
  <c r="D40" i="5"/>
  <c r="F38" i="5"/>
  <c r="B13" i="5" l="1"/>
  <c r="B16" i="5" s="1"/>
  <c r="C41" i="5"/>
  <c r="B8" i="5" l="1"/>
  <c r="B9" i="5" s="1"/>
  <c r="B10" i="5" l="1"/>
  <c r="B11" i="5" s="1"/>
  <c r="B17" i="5" s="1"/>
  <c r="C8" i="4" s="1"/>
  <c r="B18" i="5" l="1"/>
  <c r="B19" i="5" s="1"/>
  <c r="B21" i="5" s="1"/>
  <c r="A3" i="4" l="1"/>
  <c r="A2" i="4"/>
  <c r="C9" i="4" l="1"/>
  <c r="D8" i="4"/>
  <c r="E8" i="4" l="1"/>
  <c r="E9" i="4" s="1"/>
  <c r="D9" i="4"/>
</calcChain>
</file>

<file path=xl/sharedStrings.xml><?xml version="1.0" encoding="utf-8"?>
<sst xmlns="http://schemas.openxmlformats.org/spreadsheetml/2006/main" count="88" uniqueCount="64">
  <si>
    <t>Итого</t>
  </si>
  <si>
    <t>Расчет цены договора</t>
  </si>
  <si>
    <t>№ п.п.</t>
  </si>
  <si>
    <t>Перечень видов работ</t>
  </si>
  <si>
    <t xml:space="preserve"> Стоимость проектирования объекта в прогнозных   ценах периода проектирования (руб.)</t>
  </si>
  <si>
    <t>без НДС</t>
  </si>
  <si>
    <t>НДС-20 %</t>
  </si>
  <si>
    <t>с учетом НДС</t>
  </si>
  <si>
    <t>ПОЯСНИТЕЛЬНАЯ ЗАПИСКА</t>
  </si>
  <si>
    <t>к расчету цены договора</t>
  </si>
  <si>
    <t>Итоговая цена договора  составляет:</t>
  </si>
  <si>
    <t>руб. без НДС</t>
  </si>
  <si>
    <t>Заместитель руководителя управления направления сметного регулирования Управления проектов Департамента развития инфраструктуры</t>
  </si>
  <si>
    <t>Татаринова Е.А.</t>
  </si>
  <si>
    <t>на выполнение работ по авторскому надзору</t>
  </si>
  <si>
    <t>Авторский надзор</t>
  </si>
  <si>
    <t>Итого с учетом НДС</t>
  </si>
  <si>
    <t>руб. с учетом НДС</t>
  </si>
  <si>
    <t>по объекту "Сети ВТРК"Ведучи"</t>
  </si>
  <si>
    <t>Затраты на проезд авторского надзора</t>
  </si>
  <si>
    <t>Итого:</t>
  </si>
  <si>
    <t>Непредвиденные затраты- 3%</t>
  </si>
  <si>
    <t>Пересчет в текущий уровень цен</t>
  </si>
  <si>
    <t>Прогнозный индекс на период выполнения работ:</t>
  </si>
  <si>
    <t>Дата формирования НМЦК</t>
  </si>
  <si>
    <t>Начало работ</t>
  </si>
  <si>
    <t>Окончание работ</t>
  </si>
  <si>
    <t>Индекс Минэкономразвития РФ на 2023 г. (Письмо Минэкономразвития России от 28.09.2022 № 36804-ПК/Д03и)</t>
  </si>
  <si>
    <t>ежемесячный прогнозный индекс на 2023 год</t>
  </si>
  <si>
    <t>^(1/12)</t>
  </si>
  <si>
    <t>Индекс прогнозной инфляции</t>
  </si>
  <si>
    <t>Прогнозный индекс для корректировки ПД на период выполнения работ:</t>
  </si>
  <si>
    <t>Период от даты определения НМЦК до даты окончания работ, мес.</t>
  </si>
  <si>
    <t/>
  </si>
  <si>
    <t>Индексы цен на продукцию (затраты, услуги) инвестиционного назначения с 2017 г.</t>
  </si>
  <si>
    <t>2022</t>
  </si>
  <si>
    <t>2023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</si>
  <si>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</si>
  <si>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</si>
  <si>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</si>
  <si>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</si>
  <si>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</si>
  <si>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</si>
  <si>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</si>
  <si>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</si>
  <si>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</si>
  <si>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</si>
  <si>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</si>
  <si>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</si>
  <si>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Российская Федерация</t>
  </si>
  <si>
    <t>СТРОИТЕЛЬСТВО</t>
  </si>
  <si>
    <t>Расчет индекса фактической инфляции:</t>
  </si>
  <si>
    <t>в виде коэффициента</t>
  </si>
  <si>
    <t>(1,0000*1,0037*1,0017*1,0032*1,0074*1,0013*1,0026*0,9908*0,9977*0,9977*0,9977)</t>
  </si>
  <si>
    <t>в виде % к предыдущему месяцу</t>
  </si>
  <si>
    <t>Индекс фактической инфляции по данным Росстата</t>
  </si>
  <si>
    <t>Индекс прогнозной инфляции по данным Минэколномразвития РФ</t>
  </si>
  <si>
    <t>Итого общий индекс инфляции</t>
  </si>
  <si>
    <t>Цена работ с учетом индекса инфляции</t>
  </si>
  <si>
    <t>НДС - 20 %</t>
  </si>
  <si>
    <t>руб. с НДС</t>
  </si>
  <si>
    <t>Лимит затрат в сводном сметном расчете, получившем положительное заключение государственной экспертизы от 05.12.2022 № 20-1-1-3-085334-2022,  в ценах 2 кв. 2022 г. составляет:</t>
  </si>
  <si>
    <t>* за апрель и май 2023 г. индексы не опубликованы, принимаются аналогичными предыдущему месяцу</t>
  </si>
  <si>
    <t>Метод расчета - проектно-сметный.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</si>
</sst>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0.0000000"/>
    <numFmt numFmtId="166" formatCode="0.0000"/>
    <numFmt numFmtId="167" formatCode="#,##0.####"/>
    <numFmt numFmtId="168" formatCode="#,##0.0000"/>
  </numFmts>
  <fonts count="21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7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2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b/>
      <sz val="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/>
      <bottom/>
      <diagonal/>
    </border>
  </borders>
  <cellStyleXfs count="18">
    <xf numFmtId="0" fontId="0" fillId="0" borderId="0"/>
    <xf numFmtId="0" fontId="1" fillId="0" borderId="0"/>
    <xf numFmtId="0" fontId="1" fillId="0" borderId="0"/>
    <xf numFmtId="0" fontId="3" fillId="0" borderId="0">
      <alignment horizontal="left" vertical="center"/>
    </xf>
    <xf numFmtId="0" fontId="4" fillId="0" borderId="0">
      <alignment horizontal="right" vertical="center"/>
    </xf>
    <xf numFmtId="0" fontId="5" fillId="0" borderId="0">
      <alignment horizontal="center" vertical="center"/>
    </xf>
    <xf numFmtId="0" fontId="6" fillId="0" borderId="0">
      <alignment horizontal="center" vertical="top"/>
    </xf>
    <xf numFmtId="0" fontId="4" fillId="0" borderId="0">
      <alignment horizontal="left" vertical="top"/>
    </xf>
    <xf numFmtId="0" fontId="6" fillId="0" borderId="0">
      <alignment horizontal="left" vertical="top"/>
    </xf>
    <xf numFmtId="0" fontId="6" fillId="0" borderId="3">
      <alignment horizontal="center" vertical="center"/>
    </xf>
    <xf numFmtId="0" fontId="6" fillId="0" borderId="3">
      <alignment horizontal="left" vertical="center"/>
    </xf>
    <xf numFmtId="0" fontId="6" fillId="0" borderId="4">
      <alignment horizontal="left" vertical="top"/>
    </xf>
    <xf numFmtId="0" fontId="6" fillId="0" borderId="3">
      <alignment horizontal="right" vertical="center"/>
    </xf>
    <xf numFmtId="0" fontId="6" fillId="0" borderId="3">
      <alignment horizontal="left" vertical="top"/>
    </xf>
    <xf numFmtId="0" fontId="6" fillId="0" borderId="3">
      <alignment horizontal="right" vertical="top"/>
    </xf>
    <xf numFmtId="0" fontId="11" fillId="0" borderId="0"/>
    <xf numFmtId="0" fontId="11" fillId="0" borderId="0"/>
    <xf numFmtId="0" fontId="18" fillId="0" borderId="0"/>
  </cellStyleXfs>
  <cellXfs count="89">
    <xf numFmtId="0" fontId="0" fillId="0" borderId="0" xfId="0"/>
    <xf numFmtId="0" fontId="0" fillId="0" borderId="3" xfId="0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/>
    <xf numFmtId="4" fontId="2" fillId="2" borderId="3" xfId="0" applyNumberFormat="1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7" fillId="0" borderId="0" xfId="0" applyFont="1"/>
    <xf numFmtId="0" fontId="8" fillId="0" borderId="0" xfId="0" applyFont="1"/>
    <xf numFmtId="4" fontId="8" fillId="0" borderId="0" xfId="0" applyNumberFormat="1" applyFont="1" applyAlignment="1">
      <alignment horizontal="right"/>
    </xf>
    <xf numFmtId="0" fontId="8" fillId="0" borderId="0" xfId="0" applyFont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7" fillId="0" borderId="0" xfId="15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Border="1"/>
    <xf numFmtId="0" fontId="9" fillId="0" borderId="0" xfId="0" applyFont="1" applyAlignment="1">
      <alignment horizontal="right" vertical="top" wrapText="1"/>
    </xf>
    <xf numFmtId="4" fontId="7" fillId="0" borderId="0" xfId="0" applyNumberFormat="1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168" fontId="7" fillId="0" borderId="0" xfId="0" applyNumberFormat="1" applyFont="1" applyAlignment="1">
      <alignment vertical="center" wrapText="1"/>
    </xf>
    <xf numFmtId="14" fontId="9" fillId="3" borderId="3" xfId="0" applyNumberFormat="1" applyFont="1" applyFill="1" applyBorder="1"/>
    <xf numFmtId="0" fontId="9" fillId="3" borderId="0" xfId="0" applyFont="1" applyFill="1" applyAlignment="1">
      <alignment vertical="center" wrapText="1"/>
    </xf>
    <xf numFmtId="0" fontId="7" fillId="3" borderId="0" xfId="0" applyFont="1" applyFill="1"/>
    <xf numFmtId="0" fontId="14" fillId="3" borderId="0" xfId="16" applyNumberFormat="1" applyFont="1" applyFill="1" applyBorder="1" applyAlignment="1" applyProtection="1"/>
    <xf numFmtId="0" fontId="15" fillId="3" borderId="0" xfId="16" applyNumberFormat="1" applyFont="1" applyFill="1" applyBorder="1" applyAlignment="1" applyProtection="1">
      <alignment horizontal="right" vertical="top" wrapText="1"/>
    </xf>
    <xf numFmtId="0" fontId="15" fillId="3" borderId="0" xfId="16" applyNumberFormat="1" applyFont="1" applyFill="1" applyBorder="1" applyAlignment="1" applyProtection="1">
      <alignment horizontal="right" vertical="top"/>
    </xf>
    <xf numFmtId="4" fontId="15" fillId="3" borderId="0" xfId="16" applyNumberFormat="1" applyFont="1" applyFill="1" applyBorder="1" applyAlignment="1" applyProtection="1">
      <alignment horizontal="right" vertical="top"/>
    </xf>
    <xf numFmtId="0" fontId="16" fillId="3" borderId="0" xfId="16" applyNumberFormat="1" applyFont="1" applyFill="1" applyBorder="1" applyAlignment="1" applyProtection="1"/>
    <xf numFmtId="0" fontId="16" fillId="3" borderId="0" xfId="16" applyNumberFormat="1" applyFont="1" applyFill="1" applyBorder="1" applyAlignment="1" applyProtection="1">
      <alignment horizontal="right" vertical="top" wrapText="1"/>
    </xf>
    <xf numFmtId="0" fontId="16" fillId="3" borderId="0" xfId="16" applyNumberFormat="1" applyFont="1" applyFill="1" applyBorder="1" applyAlignment="1" applyProtection="1">
      <alignment horizontal="right" vertical="top"/>
    </xf>
    <xf numFmtId="4" fontId="16" fillId="3" borderId="0" xfId="16" applyNumberFormat="1" applyFont="1" applyFill="1" applyBorder="1" applyAlignment="1" applyProtection="1">
      <alignment horizontal="right" vertical="top"/>
    </xf>
    <xf numFmtId="4" fontId="17" fillId="3" borderId="11" xfId="16" applyNumberFormat="1" applyFont="1" applyFill="1" applyBorder="1" applyAlignment="1" applyProtection="1">
      <alignment vertical="top"/>
    </xf>
    <xf numFmtId="14" fontId="7" fillId="3" borderId="0" xfId="0" applyNumberFormat="1" applyFont="1" applyFill="1" applyBorder="1"/>
    <xf numFmtId="14" fontId="7" fillId="3" borderId="0" xfId="0" applyNumberFormat="1" applyFont="1" applyFill="1"/>
    <xf numFmtId="164" fontId="7" fillId="3" borderId="3" xfId="0" applyNumberFormat="1" applyFont="1" applyFill="1" applyBorder="1"/>
    <xf numFmtId="10" fontId="7" fillId="3" borderId="3" xfId="0" applyNumberFormat="1" applyFont="1" applyFill="1" applyBorder="1"/>
    <xf numFmtId="10" fontId="9" fillId="3" borderId="13" xfId="0" applyNumberFormat="1" applyFont="1" applyFill="1" applyBorder="1" applyAlignment="1">
      <alignment vertical="center"/>
    </xf>
    <xf numFmtId="0" fontId="9" fillId="3" borderId="14" xfId="0" applyFont="1" applyFill="1" applyBorder="1" applyAlignment="1">
      <alignment vertical="center"/>
    </xf>
    <xf numFmtId="165" fontId="7" fillId="3" borderId="3" xfId="0" applyNumberFormat="1" applyFont="1" applyFill="1" applyBorder="1"/>
    <xf numFmtId="166" fontId="10" fillId="3" borderId="3" xfId="0" applyNumberFormat="1" applyFont="1" applyFill="1" applyBorder="1" applyAlignment="1">
      <alignment horizontal="center" vertical="center"/>
    </xf>
    <xf numFmtId="166" fontId="7" fillId="3" borderId="0" xfId="0" applyNumberFormat="1" applyFont="1" applyFill="1"/>
    <xf numFmtId="0" fontId="9" fillId="3" borderId="15" xfId="0" applyFont="1" applyFill="1" applyBorder="1" applyAlignment="1">
      <alignment horizontal="left" vertical="top" wrapText="1"/>
    </xf>
    <xf numFmtId="167" fontId="9" fillId="3" borderId="0" xfId="0" applyNumberFormat="1" applyFont="1" applyFill="1" applyAlignment="1">
      <alignment horizontal="center" vertical="top"/>
    </xf>
    <xf numFmtId="3" fontId="9" fillId="3" borderId="15" xfId="0" applyNumberFormat="1" applyFont="1" applyFill="1" applyBorder="1" applyAlignment="1">
      <alignment horizontal="center" vertical="top"/>
    </xf>
    <xf numFmtId="4" fontId="9" fillId="3" borderId="0" xfId="0" applyNumberFormat="1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/>
    </xf>
    <xf numFmtId="166" fontId="9" fillId="3" borderId="0" xfId="0" applyNumberFormat="1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3" fillId="3" borderId="0" xfId="16" applyNumberFormat="1" applyFont="1" applyFill="1" applyBorder="1" applyAlignment="1" applyProtection="1">
      <alignment horizontal="center"/>
    </xf>
    <xf numFmtId="0" fontId="7" fillId="3" borderId="3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9" fillId="0" borderId="0" xfId="0" applyFont="1" applyAlignment="1">
      <alignment horizontal="left" vertical="top" wrapText="1"/>
    </xf>
    <xf numFmtId="0" fontId="9" fillId="3" borderId="3" xfId="0" applyFont="1" applyFill="1" applyBorder="1" applyAlignment="1">
      <alignment horizontal="left" wrapText="1"/>
    </xf>
    <xf numFmtId="0" fontId="9" fillId="3" borderId="3" xfId="0" applyFont="1" applyFill="1" applyBorder="1" applyAlignment="1">
      <alignment horizontal="left" vertical="center"/>
    </xf>
    <xf numFmtId="0" fontId="9" fillId="3" borderId="13" xfId="0" applyFont="1" applyFill="1" applyBorder="1" applyAlignment="1">
      <alignment horizontal="left" vertical="center" wrapText="1"/>
    </xf>
    <xf numFmtId="0" fontId="9" fillId="3" borderId="14" xfId="0" applyFont="1" applyFill="1" applyBorder="1" applyAlignment="1">
      <alignment horizontal="left" vertical="center" wrapText="1"/>
    </xf>
    <xf numFmtId="0" fontId="9" fillId="3" borderId="13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top" wrapText="1"/>
    </xf>
    <xf numFmtId="0" fontId="9" fillId="3" borderId="15" xfId="0" applyFont="1" applyFill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8">
    <cellStyle name="S0" xfId="4"/>
    <cellStyle name="S1" xfId="3"/>
    <cellStyle name="S10" xfId="14"/>
    <cellStyle name="S11" xfId="13"/>
    <cellStyle name="S2" xfId="5"/>
    <cellStyle name="S3" xfId="6"/>
    <cellStyle name="S4" xfId="7"/>
    <cellStyle name="S5" xfId="8"/>
    <cellStyle name="S6" xfId="9"/>
    <cellStyle name="S7" xfId="10"/>
    <cellStyle name="S8" xfId="12"/>
    <cellStyle name="S9" xfId="11"/>
    <cellStyle name="Обычный" xfId="0" builtinId="0"/>
    <cellStyle name="Обычный 2" xfId="1"/>
    <cellStyle name="Обычный 2 2" xfId="2"/>
    <cellStyle name="Обычный 3" xfId="17"/>
    <cellStyle name="Обычный 3 2 3" xfId="15"/>
    <cellStyle name="Обычный 3 3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30</xdr:row>
      <xdr:rowOff>0</xdr:rowOff>
    </xdr:from>
    <xdr:to>
      <xdr:col>1</xdr:col>
      <xdr:colOff>304800</xdr:colOff>
      <xdr:row>30</xdr:row>
      <xdr:rowOff>190500</xdr:rowOff>
    </xdr:to>
    <xdr:sp macro="" textlink="">
      <xdr:nvSpPr>
        <xdr:cNvPr id="2" name="AutoShape 9" descr="https://www.garant.ru/files/0/6/1373660/pict0-73760104.png"/>
        <xdr:cNvSpPr>
          <a:spLocks noChangeAspect="1" noChangeArrowheads="1"/>
        </xdr:cNvSpPr>
      </xdr:nvSpPr>
      <xdr:spPr bwMode="auto">
        <a:xfrm>
          <a:off x="2667000" y="8734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304800</xdr:colOff>
      <xdr:row>30</xdr:row>
      <xdr:rowOff>190500</xdr:rowOff>
    </xdr:to>
    <xdr:sp macro="" textlink="">
      <xdr:nvSpPr>
        <xdr:cNvPr id="3" name="AutoShape 10" descr="https://www.garant.ru/files/0/6/1373660/pict1-73760104.png"/>
        <xdr:cNvSpPr>
          <a:spLocks noChangeAspect="1" noChangeArrowheads="1"/>
        </xdr:cNvSpPr>
      </xdr:nvSpPr>
      <xdr:spPr bwMode="auto">
        <a:xfrm>
          <a:off x="2667000" y="8734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304800</xdr:colOff>
      <xdr:row>30</xdr:row>
      <xdr:rowOff>190500</xdr:rowOff>
    </xdr:to>
    <xdr:sp macro="" textlink="">
      <xdr:nvSpPr>
        <xdr:cNvPr id="4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2667000" y="8734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439270</xdr:colOff>
      <xdr:row>30</xdr:row>
      <xdr:rowOff>0</xdr:rowOff>
    </xdr:from>
    <xdr:ext cx="1051112" cy="395569"/>
    <xdr:sp macro="" textlink="">
      <xdr:nvSpPr>
        <xdr:cNvPr id="5" name="TextBox 4"/>
        <xdr:cNvSpPr txBox="1"/>
      </xdr:nvSpPr>
      <xdr:spPr>
        <a:xfrm>
          <a:off x="4782670" y="8734425"/>
          <a:ext cx="1051112" cy="3955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ru-RU" sz="1400"/>
        </a:p>
      </xdr:txBody>
    </xdr:sp>
    <xdr:clientData/>
  </xdr:oneCellAnchor>
  <xdr:oneCellAnchor>
    <xdr:from>
      <xdr:col>1</xdr:col>
      <xdr:colOff>1666316</xdr:colOff>
      <xdr:row>30</xdr:row>
      <xdr:rowOff>0</xdr:rowOff>
    </xdr:from>
    <xdr:ext cx="2353234" cy="315407"/>
    <xdr:sp macro="" textlink="">
      <xdr:nvSpPr>
        <xdr:cNvPr id="6" name="TextBox 5"/>
        <xdr:cNvSpPr txBox="1"/>
      </xdr:nvSpPr>
      <xdr:spPr>
        <a:xfrm>
          <a:off x="4333316" y="8734425"/>
          <a:ext cx="2353234" cy="3154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3</xdr:col>
      <xdr:colOff>76199</xdr:colOff>
      <xdr:row>30</xdr:row>
      <xdr:rowOff>0</xdr:rowOff>
    </xdr:from>
    <xdr:ext cx="1465729" cy="333376"/>
    <xdr:sp macro="" textlink="">
      <xdr:nvSpPr>
        <xdr:cNvPr id="7" name="TextBox 6"/>
        <xdr:cNvSpPr txBox="1"/>
      </xdr:nvSpPr>
      <xdr:spPr>
        <a:xfrm flipV="1">
          <a:off x="5438774" y="8734425"/>
          <a:ext cx="1465729" cy="3333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400"/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04800" cy="190500"/>
    <xdr:sp macro="" textlink="">
      <xdr:nvSpPr>
        <xdr:cNvPr id="8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2667000" y="8734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6"/>
  <sheetViews>
    <sheetView tabSelected="1" workbookViewId="0">
      <selection activeCell="I8" sqref="I8"/>
    </sheetView>
  </sheetViews>
  <sheetFormatPr defaultRowHeight="15.75" x14ac:dyDescent="0.25"/>
  <cols>
    <col min="1" max="2" width="40.7109375" style="8" customWidth="1"/>
    <col min="3" max="3" width="32" style="8" customWidth="1"/>
    <col min="4" max="4" width="9.140625" style="8"/>
    <col min="5" max="6" width="13.140625" style="8" bestFit="1" customWidth="1"/>
    <col min="7" max="7" width="13" style="8" customWidth="1"/>
    <col min="8" max="9" width="9.140625" style="8"/>
    <col min="10" max="10" width="11.140625" style="8" customWidth="1"/>
    <col min="11" max="16384" width="9.140625" style="8"/>
  </cols>
  <sheetData>
    <row r="1" spans="1:19" x14ac:dyDescent="0.25">
      <c r="A1" s="55" t="s">
        <v>8</v>
      </c>
      <c r="B1" s="55"/>
      <c r="C1" s="55"/>
    </row>
    <row r="2" spans="1:19" x14ac:dyDescent="0.25">
      <c r="A2" s="55" t="s">
        <v>9</v>
      </c>
      <c r="B2" s="55"/>
      <c r="C2" s="55"/>
    </row>
    <row r="3" spans="1:19" ht="18" customHeight="1" x14ac:dyDescent="0.25">
      <c r="A3" s="56" t="s">
        <v>14</v>
      </c>
      <c r="B3" s="56"/>
      <c r="C3" s="56"/>
      <c r="D3" s="11"/>
    </row>
    <row r="4" spans="1:19" ht="42" customHeight="1" x14ac:dyDescent="0.25">
      <c r="A4" s="57" t="s">
        <v>18</v>
      </c>
      <c r="B4" s="57"/>
      <c r="C4" s="57"/>
      <c r="D4" s="14"/>
    </row>
    <row r="5" spans="1:19" ht="21.75" customHeight="1" x14ac:dyDescent="0.25">
      <c r="A5" s="53" t="s">
        <v>63</v>
      </c>
      <c r="B5" s="53"/>
      <c r="C5" s="53"/>
    </row>
    <row r="6" spans="1:19" ht="31.5" customHeight="1" x14ac:dyDescent="0.25">
      <c r="A6" s="54" t="s">
        <v>61</v>
      </c>
      <c r="B6" s="54"/>
      <c r="C6" s="54"/>
      <c r="H6" s="21"/>
      <c r="I6" s="21"/>
      <c r="J6" s="21"/>
      <c r="K6" s="21"/>
      <c r="L6" s="21"/>
      <c r="M6" s="21"/>
      <c r="N6" s="21"/>
      <c r="O6" s="21"/>
      <c r="P6" s="21"/>
      <c r="Q6" s="21"/>
      <c r="R6" s="17"/>
      <c r="S6" s="17"/>
    </row>
    <row r="7" spans="1:19" x14ac:dyDescent="0.25">
      <c r="A7" s="15" t="s">
        <v>15</v>
      </c>
      <c r="B7" s="19">
        <v>439400</v>
      </c>
      <c r="C7" s="16" t="s">
        <v>11</v>
      </c>
      <c r="H7" s="21"/>
      <c r="I7" s="21"/>
      <c r="J7" s="21"/>
      <c r="K7" s="21"/>
      <c r="L7" s="21"/>
      <c r="M7" s="21"/>
      <c r="N7" s="21"/>
      <c r="O7" s="21"/>
      <c r="P7" s="21"/>
      <c r="Q7" s="21"/>
      <c r="R7" s="17"/>
      <c r="S7" s="17"/>
    </row>
    <row r="8" spans="1:19" x14ac:dyDescent="0.25">
      <c r="A8" s="15" t="s">
        <v>19</v>
      </c>
      <c r="B8" s="19">
        <f>230.83*1000</f>
        <v>230830</v>
      </c>
      <c r="C8" s="16" t="s">
        <v>11</v>
      </c>
      <c r="H8" s="21"/>
      <c r="I8" s="21"/>
      <c r="J8" s="21"/>
      <c r="K8" s="21"/>
      <c r="L8" s="21"/>
      <c r="M8" s="21"/>
      <c r="N8" s="21"/>
      <c r="O8" s="21"/>
      <c r="P8" s="21"/>
      <c r="Q8" s="21"/>
      <c r="R8" s="17"/>
      <c r="S8" s="17"/>
    </row>
    <row r="9" spans="1:19" x14ac:dyDescent="0.25">
      <c r="A9" s="15" t="s">
        <v>20</v>
      </c>
      <c r="B9" s="19">
        <f>SUM(B7:B8)</f>
        <v>670230</v>
      </c>
      <c r="C9" s="16" t="s">
        <v>11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17"/>
      <c r="S9" s="17"/>
    </row>
    <row r="10" spans="1:19" x14ac:dyDescent="0.25">
      <c r="A10" s="15" t="s">
        <v>21</v>
      </c>
      <c r="B10" s="19">
        <f>B9*0.03</f>
        <v>20106.900000000001</v>
      </c>
      <c r="C10" s="16" t="s">
        <v>11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17"/>
      <c r="S10" s="17"/>
    </row>
    <row r="11" spans="1:19" x14ac:dyDescent="0.25">
      <c r="A11" s="15" t="s">
        <v>20</v>
      </c>
      <c r="B11" s="19">
        <f>B9+B10</f>
        <v>690336.9</v>
      </c>
      <c r="C11" s="16" t="s">
        <v>11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17"/>
      <c r="S11" s="17"/>
    </row>
    <row r="12" spans="1:19" x14ac:dyDescent="0.25">
      <c r="A12" s="20" t="s">
        <v>22</v>
      </c>
      <c r="B12" s="19"/>
      <c r="C12" s="16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17"/>
      <c r="S12" s="17"/>
    </row>
    <row r="13" spans="1:19" ht="47.25" customHeight="1" x14ac:dyDescent="0.25">
      <c r="A13" s="15" t="s">
        <v>55</v>
      </c>
      <c r="B13" s="23">
        <f>H29*I29*J29*K29*L29*M29*N29*O29*P29*P29*P29</f>
        <v>1.0037</v>
      </c>
      <c r="C13" s="22" t="s">
        <v>53</v>
      </c>
      <c r="D13" s="16"/>
      <c r="E13" s="16"/>
      <c r="F13" s="16"/>
      <c r="G13" s="16"/>
      <c r="H13" s="16"/>
      <c r="I13" s="16"/>
      <c r="J13" s="16"/>
      <c r="K13" s="21"/>
      <c r="L13" s="21"/>
      <c r="M13" s="21"/>
      <c r="N13" s="21"/>
      <c r="O13" s="21"/>
      <c r="P13" s="21"/>
      <c r="Q13" s="21"/>
      <c r="R13" s="17"/>
      <c r="S13" s="17"/>
    </row>
    <row r="14" spans="1:19" ht="45" customHeight="1" x14ac:dyDescent="0.25">
      <c r="A14" s="76" t="s">
        <v>62</v>
      </c>
      <c r="B14" s="76"/>
      <c r="C14" s="76"/>
      <c r="D14" s="15"/>
      <c r="E14" s="15"/>
      <c r="F14" s="15"/>
      <c r="G14" s="15"/>
      <c r="H14" s="15"/>
      <c r="I14" s="15"/>
      <c r="J14" s="22"/>
      <c r="K14" s="21"/>
      <c r="L14" s="21"/>
      <c r="M14" s="21"/>
      <c r="N14" s="21"/>
      <c r="O14" s="21"/>
      <c r="P14" s="21"/>
      <c r="Q14" s="21"/>
      <c r="R14" s="17"/>
      <c r="S14" s="17"/>
    </row>
    <row r="15" spans="1:19" ht="31.5" x14ac:dyDescent="0.25">
      <c r="A15" s="15" t="s">
        <v>56</v>
      </c>
      <c r="B15" s="23">
        <f>F41</f>
        <v>1.0157</v>
      </c>
      <c r="C15" s="16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17"/>
      <c r="S15" s="17"/>
    </row>
    <row r="16" spans="1:19" x14ac:dyDescent="0.25">
      <c r="A16" s="15" t="s">
        <v>57</v>
      </c>
      <c r="B16" s="23">
        <f>B13*B15</f>
        <v>1.0195000000000001</v>
      </c>
      <c r="C16" s="16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17"/>
      <c r="S16" s="17"/>
    </row>
    <row r="17" spans="1:19" x14ac:dyDescent="0.25">
      <c r="A17" s="15" t="s">
        <v>58</v>
      </c>
      <c r="B17" s="19">
        <f>B16*B11</f>
        <v>703798.47</v>
      </c>
      <c r="C17" s="16" t="s">
        <v>11</v>
      </c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17"/>
      <c r="S17" s="17"/>
    </row>
    <row r="18" spans="1:19" x14ac:dyDescent="0.25">
      <c r="A18" s="15" t="s">
        <v>59</v>
      </c>
      <c r="B18" s="19">
        <f>B17*0.2</f>
        <v>140759.69</v>
      </c>
      <c r="C18" s="16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17"/>
      <c r="S18" s="17"/>
    </row>
    <row r="19" spans="1:19" x14ac:dyDescent="0.25">
      <c r="A19" s="15" t="s">
        <v>16</v>
      </c>
      <c r="B19" s="19">
        <f>B17+B18</f>
        <v>844558.16</v>
      </c>
      <c r="C19" s="16" t="s">
        <v>60</v>
      </c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17"/>
      <c r="S19" s="17"/>
    </row>
    <row r="20" spans="1:19" x14ac:dyDescent="0.25">
      <c r="A20" s="15"/>
      <c r="B20" s="19"/>
      <c r="C20" s="16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17"/>
      <c r="S20" s="17"/>
    </row>
    <row r="21" spans="1:19" x14ac:dyDescent="0.25">
      <c r="A21" s="9" t="s">
        <v>10</v>
      </c>
      <c r="B21" s="10">
        <f>B19</f>
        <v>844558.16</v>
      </c>
      <c r="C21" s="9" t="s">
        <v>17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17"/>
      <c r="S21" s="17"/>
    </row>
    <row r="22" spans="1:19" x14ac:dyDescent="0.25">
      <c r="A22" s="15"/>
      <c r="B22" s="19"/>
      <c r="C22" s="16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17"/>
      <c r="S22" s="17"/>
    </row>
    <row r="23" spans="1:19" x14ac:dyDescent="0.25">
      <c r="A23" s="15"/>
      <c r="B23" s="19"/>
      <c r="C23" s="16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17"/>
      <c r="S23" s="17"/>
    </row>
    <row r="24" spans="1:19" x14ac:dyDescent="0.25">
      <c r="A24" s="75" t="s">
        <v>51</v>
      </c>
      <c r="B24" s="75"/>
      <c r="C24" s="75"/>
      <c r="D24" s="75"/>
      <c r="E24" s="75"/>
      <c r="F24" s="75"/>
      <c r="G24" s="7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17"/>
      <c r="S24" s="17"/>
    </row>
    <row r="25" spans="1:19" ht="47.25" customHeight="1" x14ac:dyDescent="0.25">
      <c r="A25" s="73" t="s">
        <v>34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4"/>
      <c r="Q25" s="21"/>
      <c r="R25" s="17"/>
      <c r="S25" s="17"/>
    </row>
    <row r="26" spans="1:19" x14ac:dyDescent="0.25">
      <c r="A26" s="25" t="s">
        <v>49</v>
      </c>
      <c r="B26" s="71" t="s">
        <v>35</v>
      </c>
      <c r="C26" s="71" t="s">
        <v>33</v>
      </c>
      <c r="D26" s="71" t="s">
        <v>33</v>
      </c>
      <c r="E26" s="71" t="s">
        <v>33</v>
      </c>
      <c r="F26" s="71" t="s">
        <v>33</v>
      </c>
      <c r="G26" s="71" t="s">
        <v>33</v>
      </c>
      <c r="H26" s="71" t="s">
        <v>33</v>
      </c>
      <c r="I26" s="71" t="s">
        <v>33</v>
      </c>
      <c r="J26" s="71" t="s">
        <v>33</v>
      </c>
      <c r="K26" s="71" t="s">
        <v>33</v>
      </c>
      <c r="L26" s="71" t="s">
        <v>33</v>
      </c>
      <c r="M26" s="71" t="s">
        <v>33</v>
      </c>
      <c r="N26" s="72" t="s">
        <v>36</v>
      </c>
      <c r="O26" s="72" t="s">
        <v>33</v>
      </c>
      <c r="P26" s="72" t="s">
        <v>33</v>
      </c>
      <c r="Q26" s="21"/>
      <c r="R26" s="17"/>
      <c r="S26" s="17"/>
    </row>
    <row r="27" spans="1:19" x14ac:dyDescent="0.25">
      <c r="A27" s="25" t="s">
        <v>50</v>
      </c>
      <c r="B27" s="52" t="s">
        <v>37</v>
      </c>
      <c r="C27" s="45" t="s">
        <v>38</v>
      </c>
      <c r="D27" s="45" t="s">
        <v>39</v>
      </c>
      <c r="E27" s="45" t="s">
        <v>40</v>
      </c>
      <c r="F27" s="45" t="s">
        <v>41</v>
      </c>
      <c r="G27" s="45" t="s">
        <v>42</v>
      </c>
      <c r="H27" s="45" t="s">
        <v>43</v>
      </c>
      <c r="I27" s="45" t="s">
        <v>44</v>
      </c>
      <c r="J27" s="45" t="s">
        <v>45</v>
      </c>
      <c r="K27" s="45" t="s">
        <v>46</v>
      </c>
      <c r="L27" s="45" t="s">
        <v>47</v>
      </c>
      <c r="M27" s="45" t="s">
        <v>48</v>
      </c>
      <c r="N27" s="45" t="s">
        <v>37</v>
      </c>
      <c r="O27" s="45" t="s">
        <v>38</v>
      </c>
      <c r="P27" s="45" t="s">
        <v>39</v>
      </c>
      <c r="Q27" s="21"/>
      <c r="R27" s="17"/>
      <c r="S27" s="17"/>
    </row>
    <row r="28" spans="1:19" x14ac:dyDescent="0.25">
      <c r="A28" s="25" t="s">
        <v>54</v>
      </c>
      <c r="B28" s="46">
        <v>100.73</v>
      </c>
      <c r="C28" s="46">
        <v>100.74</v>
      </c>
      <c r="D28" s="46">
        <v>104.44</v>
      </c>
      <c r="E28" s="46">
        <v>101.05</v>
      </c>
      <c r="F28" s="46">
        <v>100.71</v>
      </c>
      <c r="G28" s="46">
        <v>100.51</v>
      </c>
      <c r="H28" s="47">
        <v>100</v>
      </c>
      <c r="I28" s="46">
        <v>100.37</v>
      </c>
      <c r="J28" s="46">
        <v>100.17</v>
      </c>
      <c r="K28" s="46">
        <v>100.32</v>
      </c>
      <c r="L28" s="46">
        <v>100.74</v>
      </c>
      <c r="M28" s="46">
        <v>100.13</v>
      </c>
      <c r="N28" s="46">
        <v>100.26</v>
      </c>
      <c r="O28" s="46">
        <v>99.08</v>
      </c>
      <c r="P28" s="46">
        <v>99.77</v>
      </c>
      <c r="Q28" s="21"/>
      <c r="R28" s="17"/>
      <c r="S28" s="17"/>
    </row>
    <row r="29" spans="1:19" x14ac:dyDescent="0.25">
      <c r="A29" s="25" t="s">
        <v>52</v>
      </c>
      <c r="B29" s="48"/>
      <c r="C29" s="49"/>
      <c r="D29" s="50"/>
      <c r="E29" s="50"/>
      <c r="F29" s="50"/>
      <c r="G29" s="50"/>
      <c r="H29" s="51">
        <f t="shared" ref="H29:P29" si="0">H28/100</f>
        <v>1</v>
      </c>
      <c r="I29" s="51">
        <f t="shared" si="0"/>
        <v>1.0037</v>
      </c>
      <c r="J29" s="51">
        <f t="shared" si="0"/>
        <v>1.0017</v>
      </c>
      <c r="K29" s="51">
        <f t="shared" si="0"/>
        <v>1.0032000000000001</v>
      </c>
      <c r="L29" s="51">
        <f t="shared" si="0"/>
        <v>1.0074000000000001</v>
      </c>
      <c r="M29" s="51">
        <f t="shared" si="0"/>
        <v>1.0013000000000001</v>
      </c>
      <c r="N29" s="51">
        <f t="shared" si="0"/>
        <v>1.0025999999999999</v>
      </c>
      <c r="O29" s="51">
        <f t="shared" si="0"/>
        <v>0.99080000000000001</v>
      </c>
      <c r="P29" s="51">
        <f t="shared" si="0"/>
        <v>0.99770000000000003</v>
      </c>
      <c r="Q29" s="21"/>
      <c r="R29" s="17"/>
      <c r="S29" s="17"/>
    </row>
    <row r="30" spans="1:19" x14ac:dyDescent="0.2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</row>
    <row r="31" spans="1:19" x14ac:dyDescent="0.25">
      <c r="A31" s="58" t="s">
        <v>23</v>
      </c>
      <c r="B31" s="58"/>
      <c r="C31" s="58"/>
      <c r="D31" s="58"/>
      <c r="E31" s="58"/>
      <c r="F31" s="58"/>
      <c r="G31" s="58"/>
      <c r="H31" s="58"/>
      <c r="I31" s="58"/>
      <c r="J31" s="26"/>
      <c r="K31" s="26"/>
      <c r="L31" s="26"/>
      <c r="M31" s="26"/>
      <c r="N31" s="26"/>
      <c r="O31" s="26"/>
      <c r="P31" s="26"/>
    </row>
    <row r="32" spans="1:19" x14ac:dyDescent="0.25">
      <c r="A32" s="27"/>
      <c r="B32" s="28"/>
      <c r="C32" s="28"/>
      <c r="D32" s="28"/>
      <c r="E32" s="28"/>
      <c r="F32" s="29"/>
      <c r="G32" s="30"/>
      <c r="H32" s="30"/>
      <c r="I32" s="29"/>
      <c r="J32" s="26"/>
      <c r="K32" s="26"/>
      <c r="L32" s="26"/>
      <c r="M32" s="26"/>
      <c r="N32" s="26"/>
      <c r="O32" s="26"/>
      <c r="P32" s="26"/>
    </row>
    <row r="33" spans="1:16" x14ac:dyDescent="0.25">
      <c r="A33" s="58" t="s">
        <v>31</v>
      </c>
      <c r="B33" s="58"/>
      <c r="C33" s="58"/>
      <c r="D33" s="58"/>
      <c r="E33" s="58"/>
      <c r="F33" s="58"/>
      <c r="G33" s="58"/>
      <c r="H33" s="58"/>
      <c r="I33" s="58"/>
      <c r="J33" s="26"/>
      <c r="K33" s="26"/>
      <c r="L33" s="26"/>
      <c r="M33" s="26"/>
      <c r="N33" s="26"/>
      <c r="O33" s="26"/>
      <c r="P33" s="26"/>
    </row>
    <row r="34" spans="1:16" x14ac:dyDescent="0.25">
      <c r="A34" s="31"/>
      <c r="B34" s="32"/>
      <c r="C34" s="32"/>
      <c r="D34" s="32"/>
      <c r="E34" s="32"/>
      <c r="F34" s="33"/>
      <c r="G34" s="34"/>
      <c r="H34" s="34"/>
      <c r="I34" s="33"/>
      <c r="J34" s="26"/>
      <c r="K34" s="26"/>
      <c r="L34" s="26"/>
      <c r="M34" s="26"/>
      <c r="N34" s="26"/>
      <c r="O34" s="26"/>
      <c r="P34" s="26"/>
    </row>
    <row r="35" spans="1:16" x14ac:dyDescent="0.25">
      <c r="A35" s="59" t="s">
        <v>24</v>
      </c>
      <c r="B35" s="59"/>
      <c r="C35" s="59"/>
      <c r="D35" s="59"/>
      <c r="E35" s="59"/>
      <c r="F35" s="24">
        <v>45078</v>
      </c>
      <c r="G35" s="35"/>
      <c r="H35" s="26"/>
      <c r="I35" s="26"/>
      <c r="J35" s="26"/>
      <c r="K35" s="26"/>
      <c r="L35" s="26"/>
      <c r="M35" s="26"/>
      <c r="N35" s="26"/>
      <c r="O35" s="26"/>
      <c r="P35" s="26"/>
    </row>
    <row r="36" spans="1:16" x14ac:dyDescent="0.25">
      <c r="A36" s="60" t="s">
        <v>25</v>
      </c>
      <c r="B36" s="61"/>
      <c r="C36" s="61"/>
      <c r="D36" s="61"/>
      <c r="E36" s="62"/>
      <c r="F36" s="24">
        <v>45108</v>
      </c>
      <c r="G36" s="36"/>
      <c r="H36" s="26"/>
      <c r="I36" s="26"/>
      <c r="J36" s="26"/>
      <c r="K36" s="26"/>
      <c r="L36" s="26"/>
      <c r="M36" s="26"/>
      <c r="N36" s="26"/>
      <c r="O36" s="26"/>
      <c r="P36" s="26"/>
    </row>
    <row r="37" spans="1:16" x14ac:dyDescent="0.25">
      <c r="A37" s="60" t="s">
        <v>26</v>
      </c>
      <c r="B37" s="61"/>
      <c r="C37" s="61"/>
      <c r="D37" s="61"/>
      <c r="E37" s="62"/>
      <c r="F37" s="24">
        <v>45245</v>
      </c>
      <c r="G37" s="37"/>
      <c r="H37" s="26"/>
      <c r="I37" s="26"/>
      <c r="J37" s="26"/>
      <c r="K37" s="26"/>
      <c r="L37" s="26"/>
      <c r="M37" s="26"/>
      <c r="N37" s="26"/>
      <c r="O37" s="26"/>
      <c r="P37" s="26"/>
    </row>
    <row r="38" spans="1:16" x14ac:dyDescent="0.25">
      <c r="A38" s="60" t="s">
        <v>32</v>
      </c>
      <c r="B38" s="61"/>
      <c r="C38" s="61"/>
      <c r="D38" s="61"/>
      <c r="E38" s="62"/>
      <c r="F38" s="38">
        <f>ROUNDUP((F37-F35)/30.5,1)</f>
        <v>5.5</v>
      </c>
      <c r="G38" s="26"/>
      <c r="H38" s="26"/>
      <c r="I38" s="26"/>
      <c r="J38" s="26"/>
      <c r="K38" s="26"/>
      <c r="L38" s="26"/>
      <c r="M38" s="26"/>
      <c r="N38" s="26"/>
      <c r="O38" s="26"/>
      <c r="P38" s="26"/>
    </row>
    <row r="39" spans="1:16" ht="15.75" customHeight="1" x14ac:dyDescent="0.25">
      <c r="A39" s="64" t="s">
        <v>27</v>
      </c>
      <c r="B39" s="64"/>
      <c r="C39" s="64"/>
      <c r="D39" s="64"/>
      <c r="E39" s="64"/>
      <c r="F39" s="39">
        <v>1.0589999999999999</v>
      </c>
      <c r="G39" s="26"/>
      <c r="H39" s="26"/>
      <c r="I39" s="37"/>
      <c r="J39" s="26"/>
      <c r="K39" s="26"/>
      <c r="L39" s="26"/>
      <c r="M39" s="26"/>
      <c r="N39" s="26"/>
      <c r="O39" s="26"/>
      <c r="P39" s="26"/>
    </row>
    <row r="40" spans="1:16" x14ac:dyDescent="0.25">
      <c r="A40" s="65" t="s">
        <v>28</v>
      </c>
      <c r="B40" s="65"/>
      <c r="C40" s="65"/>
      <c r="D40" s="40">
        <f>F39</f>
        <v>1.0589999999999999</v>
      </c>
      <c r="E40" s="41" t="s">
        <v>29</v>
      </c>
      <c r="F40" s="42">
        <f>F39^(1/12)</f>
        <v>1.0047885000000001</v>
      </c>
      <c r="G40" s="26"/>
      <c r="H40" s="26"/>
      <c r="I40" s="26"/>
      <c r="J40" s="26"/>
      <c r="K40" s="26"/>
      <c r="L40" s="26"/>
      <c r="M40" s="26"/>
      <c r="N40" s="26"/>
      <c r="O40" s="26"/>
      <c r="P40" s="26"/>
    </row>
    <row r="41" spans="1:16" ht="15.75" customHeight="1" x14ac:dyDescent="0.25">
      <c r="A41" s="66" t="s">
        <v>30</v>
      </c>
      <c r="B41" s="67"/>
      <c r="C41" s="68" t="str">
        <f>CONCATENATE(F40,"^",ROUNDUP(((F36-F35)/30.5),1),"*((",F40,"^",ROUNDUP((F37-F36)/30.5,1),"-1)/2+1)")</f>
        <v>1,0047885^1*((1,0047885^4,5-1)/2+1)</v>
      </c>
      <c r="D41" s="69"/>
      <c r="E41" s="70"/>
      <c r="F41" s="43">
        <f>F40^ROUNDUP(((F36-F35)/30.5),1)*(ROUND(((F40^ROUNDUP((F37-F36)/30.5,1)-1)/2)+1,4))</f>
        <v>1.0157</v>
      </c>
      <c r="G41" s="26"/>
      <c r="H41" s="44"/>
      <c r="I41" s="26"/>
      <c r="J41" s="26"/>
      <c r="K41" s="26"/>
      <c r="L41" s="26"/>
      <c r="M41" s="26"/>
      <c r="N41" s="26"/>
      <c r="O41" s="26"/>
      <c r="P41" s="26"/>
    </row>
    <row r="46" spans="1:16" ht="39.75" customHeight="1" x14ac:dyDescent="0.25">
      <c r="A46" s="63" t="s">
        <v>12</v>
      </c>
      <c r="B46" s="63"/>
      <c r="C46" s="18" t="s">
        <v>13</v>
      </c>
    </row>
  </sheetData>
  <mergeCells count="22">
    <mergeCell ref="B26:M26"/>
    <mergeCell ref="N26:P26"/>
    <mergeCell ref="A25:P25"/>
    <mergeCell ref="A24:G24"/>
    <mergeCell ref="A14:C14"/>
    <mergeCell ref="A31:I31"/>
    <mergeCell ref="A35:E35"/>
    <mergeCell ref="A36:E36"/>
    <mergeCell ref="A33:I33"/>
    <mergeCell ref="A46:B46"/>
    <mergeCell ref="A37:E37"/>
    <mergeCell ref="A38:E38"/>
    <mergeCell ref="A39:E39"/>
    <mergeCell ref="A40:C40"/>
    <mergeCell ref="A41:B41"/>
    <mergeCell ref="C41:E41"/>
    <mergeCell ref="A5:C5"/>
    <mergeCell ref="A6:C6"/>
    <mergeCell ref="A1:C1"/>
    <mergeCell ref="A2:C2"/>
    <mergeCell ref="A3:C3"/>
    <mergeCell ref="A4:C4"/>
  </mergeCells>
  <pageMargins left="0.7" right="0.7" top="0.75" bottom="0.75" header="0.3" footer="0.3"/>
  <pageSetup paperSize="9" scale="35" fitToHeight="0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"/>
  <sheetViews>
    <sheetView workbookViewId="0">
      <selection activeCell="B12" sqref="B12"/>
    </sheetView>
  </sheetViews>
  <sheetFormatPr defaultRowHeight="15" x14ac:dyDescent="0.25"/>
  <cols>
    <col min="1" max="1" width="5.7109375" customWidth="1"/>
    <col min="2" max="2" width="49.42578125" customWidth="1"/>
    <col min="3" max="3" width="18.85546875" customWidth="1"/>
    <col min="4" max="4" width="23" customWidth="1"/>
    <col min="5" max="5" width="22.140625" customWidth="1"/>
  </cols>
  <sheetData>
    <row r="1" spans="1:12" x14ac:dyDescent="0.25">
      <c r="A1" s="77" t="s">
        <v>1</v>
      </c>
      <c r="B1" s="77"/>
      <c r="C1" s="77"/>
      <c r="D1" s="77"/>
      <c r="E1" s="77"/>
      <c r="F1" s="7"/>
      <c r="G1" s="7"/>
      <c r="H1" s="7"/>
      <c r="I1" s="7"/>
      <c r="J1" s="7"/>
      <c r="K1" s="7"/>
    </row>
    <row r="2" spans="1:12" ht="36" customHeight="1" x14ac:dyDescent="0.25">
      <c r="A2" s="88" t="str">
        <f>'Пояснительная записка'!A3:C3</f>
        <v>на выполнение работ по авторскому надзору</v>
      </c>
      <c r="B2" s="88"/>
      <c r="C2" s="88"/>
      <c r="D2" s="88"/>
      <c r="E2" s="88"/>
      <c r="F2" s="7"/>
      <c r="G2" s="7"/>
      <c r="H2" s="7"/>
      <c r="I2" s="7"/>
      <c r="J2" s="7"/>
      <c r="K2" s="7"/>
      <c r="L2" s="7"/>
    </row>
    <row r="3" spans="1:12" ht="48" customHeight="1" x14ac:dyDescent="0.25">
      <c r="A3" s="78" t="str">
        <f>'Пояснительная записка'!A4:C4</f>
        <v>по объекту "Сети ВТРК"Ведучи"</v>
      </c>
      <c r="B3" s="78"/>
      <c r="C3" s="78"/>
      <c r="D3" s="78"/>
      <c r="E3" s="78"/>
    </row>
    <row r="4" spans="1:12" x14ac:dyDescent="0.25">
      <c r="A4" s="79" t="s">
        <v>2</v>
      </c>
      <c r="B4" s="79" t="s">
        <v>3</v>
      </c>
      <c r="C4" s="82" t="s">
        <v>4</v>
      </c>
      <c r="D4" s="83"/>
      <c r="E4" s="84"/>
    </row>
    <row r="5" spans="1:12" ht="27" customHeight="1" x14ac:dyDescent="0.25">
      <c r="A5" s="80"/>
      <c r="B5" s="80"/>
      <c r="C5" s="85"/>
      <c r="D5" s="86"/>
      <c r="E5" s="87"/>
    </row>
    <row r="6" spans="1:12" ht="15.75" x14ac:dyDescent="0.25">
      <c r="A6" s="81"/>
      <c r="B6" s="81"/>
      <c r="C6" s="6" t="s">
        <v>5</v>
      </c>
      <c r="D6" s="6" t="s">
        <v>6</v>
      </c>
      <c r="E6" s="6" t="s">
        <v>7</v>
      </c>
    </row>
    <row r="7" spans="1:12" ht="15.75" x14ac:dyDescent="0.25">
      <c r="A7" s="6">
        <v>1</v>
      </c>
      <c r="B7" s="6">
        <v>2</v>
      </c>
      <c r="C7" s="6">
        <v>3</v>
      </c>
      <c r="D7" s="6">
        <v>4</v>
      </c>
      <c r="E7" s="6">
        <v>5</v>
      </c>
    </row>
    <row r="8" spans="1:12" ht="48.75" customHeight="1" x14ac:dyDescent="0.25">
      <c r="A8" s="1">
        <v>1</v>
      </c>
      <c r="B8" s="12" t="s">
        <v>15</v>
      </c>
      <c r="C8" s="2">
        <f>'Пояснительная записка'!B17</f>
        <v>703798.47</v>
      </c>
      <c r="D8" s="2">
        <f>C8*0.2</f>
        <v>140759.69</v>
      </c>
      <c r="E8" s="2">
        <f>C8+D8</f>
        <v>844558.16</v>
      </c>
    </row>
    <row r="9" spans="1:12" x14ac:dyDescent="0.25">
      <c r="A9" s="3"/>
      <c r="B9" s="4" t="s">
        <v>0</v>
      </c>
      <c r="C9" s="5">
        <f>SUM(C8:C8)</f>
        <v>703798.47</v>
      </c>
      <c r="D9" s="5">
        <f>SUM(D8:D8)</f>
        <v>140759.69</v>
      </c>
      <c r="E9" s="5">
        <f>SUM(E8:E8)</f>
        <v>844558.16</v>
      </c>
    </row>
    <row r="11" spans="1:12" ht="36.75" customHeight="1" x14ac:dyDescent="0.25"/>
    <row r="16" spans="1:12" ht="57" customHeight="1" x14ac:dyDescent="0.25">
      <c r="A16" s="63" t="s">
        <v>12</v>
      </c>
      <c r="B16" s="63"/>
      <c r="C16" s="63"/>
      <c r="E16" s="13" t="s">
        <v>13</v>
      </c>
    </row>
  </sheetData>
  <mergeCells count="7">
    <mergeCell ref="A1:E1"/>
    <mergeCell ref="A3:E3"/>
    <mergeCell ref="A16:C16"/>
    <mergeCell ref="A4:A6"/>
    <mergeCell ref="B4:B6"/>
    <mergeCell ref="C4:E5"/>
    <mergeCell ref="A2:E2"/>
  </mergeCells>
  <pageMargins left="0.7" right="0.7" top="0.75" bottom="0.75" header="0.3" footer="0.3"/>
  <pageSetup paperSize="9" scale="73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Пояснительная записка</vt:lpstr>
      <vt:lpstr>НМЦ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2023-06-19T10:02:51Z</dcterms:modified>
</cp:coreProperties>
</file>