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010" activeTab="4"/>
  </bookViews>
  <sheets>
    <sheet name="Коэффициент вариации" sheetId="6" r:id="rId1"/>
    <sheet name="Опросный лист" sheetId="7" r:id="rId2"/>
    <sheet name="Таблица расчета" sheetId="8" r:id="rId3"/>
    <sheet name="Пояснительная записка" sheetId="5" r:id="rId4"/>
    <sheet name="НМЦ" sheetId="4" r:id="rId5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7" l="1"/>
  <c r="E6" i="7"/>
  <c r="E5" i="7"/>
  <c r="D7" i="7"/>
  <c r="D6" i="7"/>
  <c r="D5" i="7"/>
  <c r="E4" i="8"/>
  <c r="D4" i="8"/>
  <c r="C4" i="8"/>
  <c r="B4" i="8"/>
  <c r="C13" i="5"/>
  <c r="D10" i="5"/>
  <c r="C10" i="5"/>
  <c r="D9" i="5"/>
  <c r="C9" i="5"/>
  <c r="D11" i="5"/>
  <c r="F13" i="5" l="1"/>
  <c r="A3" i="4" l="1"/>
  <c r="A2" i="4"/>
  <c r="D15" i="6"/>
  <c r="D14" i="6"/>
  <c r="A3" i="7"/>
  <c r="D13" i="6" l="1"/>
  <c r="N12" i="6" s="1"/>
  <c r="AK11" i="6" s="1"/>
  <c r="J17" i="6" s="1"/>
  <c r="H4" i="8"/>
  <c r="C8" i="4" s="1"/>
  <c r="D13" i="5"/>
  <c r="B17" i="5" s="1"/>
  <c r="C9" i="4" l="1"/>
  <c r="D8" i="4"/>
  <c r="E8" i="4" l="1"/>
  <c r="E9" i="4" s="1"/>
  <c r="D9" i="4"/>
</calcChain>
</file>

<file path=xl/sharedStrings.xml><?xml version="1.0" encoding="utf-8"?>
<sst xmlns="http://schemas.openxmlformats.org/spreadsheetml/2006/main" count="199" uniqueCount="81">
  <si>
    <t>Итого</t>
  </si>
  <si>
    <t>Расчет цены договора</t>
  </si>
  <si>
    <t>№ п.п.</t>
  </si>
  <si>
    <t>Перечень видов работ</t>
  </si>
  <si>
    <t xml:space="preserve"> Стоимость проектирования объекта в прогнозных   ценах периода проектирования (руб.)</t>
  </si>
  <si>
    <t>без НДС</t>
  </si>
  <si>
    <t>НДС-20 %</t>
  </si>
  <si>
    <t>с учетом НДС</t>
  </si>
  <si>
    <t>ПОЯСНИТЕЛЬНАЯ ЗАПИСКА</t>
  </si>
  <si>
    <t>рублей с учетом НДС</t>
  </si>
  <si>
    <t>Заместитель директора Департамента развития инфраструктуры АО "КСК"</t>
  </si>
  <si>
    <t>Е.А. Татаринова</t>
  </si>
  <si>
    <t>к расчету цены договора</t>
  </si>
  <si>
    <t>Итоговая цена договора  составляет:</t>
  </si>
  <si>
    <t>Наименование организации исполнителя</t>
  </si>
  <si>
    <t>ООО "НКД"</t>
  </si>
  <si>
    <t>Коммерческое предложение</t>
  </si>
  <si>
    <t>Сумма, руб. с НДС</t>
  </si>
  <si>
    <t>на выполнение работ по авторскому надзору</t>
  </si>
  <si>
    <r>
      <t xml:space="preserve">
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</t>
    </r>
    <r>
      <rPr>
        <b/>
        <sz val="12"/>
        <color rgb="FFFF0000"/>
        <rFont val="Times New Roman"/>
        <family val="1"/>
        <charset val="204"/>
      </rPr>
      <t xml:space="preserve"> требованием Положения о закупке товаров, работ, услуг акционерного общества "КАВКАЗ.РФ", утвержденного Приказом акционерного общества "КАВКАЗ.РФ" от 02.03.2022  № Пр-22-048.</t>
    </r>
  </si>
  <si>
    <t>Цена договора определена  методом сопоставимых рыночных цен</t>
  </si>
  <si>
    <t>Методика расчета коэффициента вариации</t>
  </si>
  <si>
    <t xml:space="preserve">Коэффициент вариации </t>
  </si>
  <si>
    <t>V</t>
  </si>
  <si>
    <t>=</t>
  </si>
  <si>
    <t>CKO</t>
  </si>
  <si>
    <t>:</t>
  </si>
  <si>
    <t>Хср</t>
  </si>
  <si>
    <t>*</t>
  </si>
  <si>
    <t>, где</t>
  </si>
  <si>
    <t>СКО-среднее квадратичное отклонение</t>
  </si>
  <si>
    <t>СКО</t>
  </si>
  <si>
    <t>(</t>
  </si>
  <si>
    <t>Х1</t>
  </si>
  <si>
    <t>-</t>
  </si>
  <si>
    <t>)</t>
  </si>
  <si>
    <t>+</t>
  </si>
  <si>
    <t>Х2</t>
  </si>
  <si>
    <t>Х3</t>
  </si>
  <si>
    <t>…</t>
  </si>
  <si>
    <t>Хn</t>
  </si>
  <si>
    <t>n</t>
  </si>
  <si>
    <t>1/2</t>
  </si>
  <si>
    <t>Хср-средняя арифметическая величина товара, работы, услуги</t>
  </si>
  <si>
    <t>Х1- цена первого поставщика</t>
  </si>
  <si>
    <t>Х2- цена второго поставщика</t>
  </si>
  <si>
    <t>Х3- цена третьего поставщика</t>
  </si>
  <si>
    <t>n- количество поставщиков, цены которых использовались при расчете</t>
  </si>
  <si>
    <t>Расчет коэффициента вариации</t>
  </si>
  <si>
    <t>руб. без НДС</t>
  </si>
  <si>
    <t>не превышает 33%</t>
  </si>
  <si>
    <t>ОПРОСНЫЙ ЛИСТ ЦЕН ТОВАРОВ, РАБОТ, УСЛУГ ДЛЯ ОПРЕДЕЛЕНИЯ НАЧАЛЬНОЙ МАКСИМАЛЬНОЙ ЦЕНЫ ДОГОВОРА</t>
  </si>
  <si>
    <t>Наименование товаров (работ,услуг)</t>
  </si>
  <si>
    <t>Наименование поставщика</t>
  </si>
  <si>
    <t>Адрес поставщика</t>
  </si>
  <si>
    <t>Цена товаров (работ,услуг) поставщика по объекту, руб. без НДС</t>
  </si>
  <si>
    <t>Всего, руб. без НДС</t>
  </si>
  <si>
    <t>Иная информация</t>
  </si>
  <si>
    <t>г.Майский. Кабардино-Балкарская республика</t>
  </si>
  <si>
    <t xml:space="preserve">Таблица расчета начальной (максимальной цены договора) </t>
  </si>
  <si>
    <t>Цена поставщика 1</t>
  </si>
  <si>
    <t>Цена поставщика 2</t>
  </si>
  <si>
    <t>Цена поставщика 3</t>
  </si>
  <si>
    <t>Количество</t>
  </si>
  <si>
    <t>Поправки</t>
  </si>
  <si>
    <t>Начальная цена, руб. без НДС</t>
  </si>
  <si>
    <t>%</t>
  </si>
  <si>
    <t>Сумма, руб. без НДС</t>
  </si>
  <si>
    <t>лимит затрат по ССР с непредвиденными (1 кв. 2021 г)</t>
  </si>
  <si>
    <t>по объекту "Всесезонный туристско-рекреационный комплекс "Эльбрус",
Кабардино-Балкарская Республика. Горнолыжные трассы ЕР4, ЕР5, ЕР14, EP7, EP8, EP11, EP11.2, EP12"</t>
  </si>
  <si>
    <t>ООО "СтройГазКомплект""</t>
  </si>
  <si>
    <t>от 02.03.2022 № 1171/1044</t>
  </si>
  <si>
    <t>от 03.02.2022 № 2845</t>
  </si>
  <si>
    <t>ООО "СИ-Инжиниринг"</t>
  </si>
  <si>
    <t>от 18.05.2022 № 62</t>
  </si>
  <si>
    <t>Оптимальное предложение цены работ составит</t>
  </si>
  <si>
    <t>Авторский надзор за строительством объекта  "Всесезонный туристско-рекреационный комплекс "Эльбрус",
Кабардино-Балкарская Республика. Горнолыжные трассы ЕР4, ЕР5, ЕР14, EP7, EP8, EP11, EP11.2, EP12"</t>
  </si>
  <si>
    <t>Оптимальная цена</t>
  </si>
  <si>
    <t>г. Пермь, Пермский край</t>
  </si>
  <si>
    <t>г. Санкт-Петербург</t>
  </si>
  <si>
    <t>Авторский надзор за строительством объекта  "Всесезонный туристско-рекреационный комплекс "Эльбрус", Кабардино-Балкарская Республика. Горнолыжные трассы ЕР4, ЕР5, ЕР14, EP7, EP8, EP11, EP11.2, EP12"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</si>
</sst>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3" fillId="0" borderId="0">
      <alignment horizontal="left" vertical="center"/>
    </xf>
    <xf numFmtId="0" fontId="4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center" vertical="top"/>
    </xf>
    <xf numFmtId="0" fontId="4" fillId="0" borderId="0">
      <alignment horizontal="left" vertical="top"/>
    </xf>
    <xf numFmtId="0" fontId="6" fillId="0" borderId="0">
      <alignment horizontal="left" vertical="top"/>
    </xf>
    <xf numFmtId="0" fontId="6" fillId="0" borderId="3">
      <alignment horizontal="center" vertical="center"/>
    </xf>
    <xf numFmtId="0" fontId="6" fillId="0" borderId="3">
      <alignment horizontal="left" vertical="center"/>
    </xf>
    <xf numFmtId="0" fontId="6" fillId="0" borderId="4">
      <alignment horizontal="left" vertical="top"/>
    </xf>
    <xf numFmtId="0" fontId="6" fillId="0" borderId="3">
      <alignment horizontal="right" vertical="center"/>
    </xf>
    <xf numFmtId="0" fontId="6" fillId="0" borderId="3">
      <alignment horizontal="left" vertical="top"/>
    </xf>
    <xf numFmtId="0" fontId="6" fillId="0" borderId="3">
      <alignment horizontal="right" vertical="top"/>
    </xf>
  </cellStyleXfs>
  <cellXfs count="97">
    <xf numFmtId="0" fontId="0" fillId="0" borderId="0" xfId="0"/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3" xfId="0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justify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49" fontId="11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/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5">
    <cellStyle name="S0" xfId="4"/>
    <cellStyle name="S1" xfId="3"/>
    <cellStyle name="S10" xfId="14"/>
    <cellStyle name="S11" xfId="13"/>
    <cellStyle name="S2" xfId="5"/>
    <cellStyle name="S3" xfId="6"/>
    <cellStyle name="S4" xfId="7"/>
    <cellStyle name="S5" xfId="8"/>
    <cellStyle name="S6" xfId="9"/>
    <cellStyle name="S7" xfId="10"/>
    <cellStyle name="S8" xfId="12"/>
    <cellStyle name="S9" xfId="11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workbookViewId="0">
      <selection activeCell="V22" sqref="V22"/>
    </sheetView>
  </sheetViews>
  <sheetFormatPr defaultRowHeight="15" x14ac:dyDescent="0.25"/>
  <cols>
    <col min="1" max="1" width="33.5703125" customWidth="1"/>
    <col min="2" max="2" width="6.5703125" customWidth="1"/>
    <col min="3" max="3" width="4.7109375" customWidth="1"/>
    <col min="4" max="4" width="5.28515625" customWidth="1"/>
    <col min="5" max="5" width="3.42578125" customWidth="1"/>
    <col min="6" max="6" width="4.7109375" customWidth="1"/>
    <col min="7" max="7" width="4" customWidth="1"/>
    <col min="8" max="8" width="5.140625" customWidth="1"/>
    <col min="9" max="9" width="4.7109375" customWidth="1"/>
    <col min="10" max="10" width="3.85546875" customWidth="1"/>
    <col min="11" max="11" width="2.7109375" customWidth="1"/>
    <col min="12" max="12" width="3.85546875" customWidth="1"/>
    <col min="13" max="13" width="3.140625" customWidth="1"/>
    <col min="14" max="14" width="3.85546875" customWidth="1"/>
    <col min="15" max="16" width="3.140625" customWidth="1"/>
    <col min="17" max="17" width="1.28515625" customWidth="1"/>
    <col min="18" max="18" width="2.85546875" customWidth="1"/>
    <col min="19" max="20" width="2.28515625" customWidth="1"/>
    <col min="21" max="22" width="3.28515625" customWidth="1"/>
    <col min="23" max="23" width="3.42578125" customWidth="1"/>
    <col min="24" max="24" width="1.85546875" customWidth="1"/>
    <col min="25" max="25" width="2.7109375" customWidth="1"/>
    <col min="26" max="26" width="2.5703125" customWidth="1"/>
    <col min="27" max="27" width="3.7109375" customWidth="1"/>
    <col min="28" max="28" width="3.28515625" customWidth="1"/>
    <col min="29" max="29" width="2.28515625" customWidth="1"/>
    <col min="30" max="30" width="2.7109375" customWidth="1"/>
    <col min="31" max="31" width="3.42578125" customWidth="1"/>
    <col min="32" max="32" width="3.140625" customWidth="1"/>
    <col min="33" max="33" width="2.7109375" customWidth="1"/>
    <col min="34" max="34" width="2.42578125" customWidth="1"/>
    <col min="35" max="35" width="1.85546875" customWidth="1"/>
    <col min="36" max="36" width="1.5703125" customWidth="1"/>
    <col min="37" max="37" width="2" customWidth="1"/>
    <col min="38" max="38" width="2.42578125" customWidth="1"/>
    <col min="39" max="39" width="1.7109375" customWidth="1"/>
    <col min="40" max="40" width="2.5703125" customWidth="1"/>
    <col min="41" max="41" width="1.42578125" customWidth="1"/>
    <col min="42" max="42" width="4.28515625" customWidth="1"/>
    <col min="43" max="43" width="2.5703125" customWidth="1"/>
  </cols>
  <sheetData>
    <row r="1" spans="1:43" x14ac:dyDescent="0.25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8"/>
    </row>
    <row r="2" spans="1:43" x14ac:dyDescent="0.25">
      <c r="A2" s="24" t="s">
        <v>22</v>
      </c>
      <c r="B2" s="25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>
        <v>100</v>
      </c>
      <c r="I2" s="25" t="s">
        <v>29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7"/>
    </row>
    <row r="3" spans="1:43" x14ac:dyDescent="0.2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</row>
    <row r="4" spans="1:43" ht="30" x14ac:dyDescent="0.25">
      <c r="A4" s="28" t="s">
        <v>30</v>
      </c>
      <c r="B4" s="25" t="s">
        <v>31</v>
      </c>
      <c r="C4" s="29" t="s">
        <v>24</v>
      </c>
      <c r="D4" s="30" t="s">
        <v>32</v>
      </c>
      <c r="E4" s="25" t="s">
        <v>32</v>
      </c>
      <c r="F4" s="25" t="s">
        <v>32</v>
      </c>
      <c r="G4" s="25" t="s">
        <v>33</v>
      </c>
      <c r="H4" s="29" t="s">
        <v>34</v>
      </c>
      <c r="I4" s="25" t="s">
        <v>27</v>
      </c>
      <c r="J4" s="25" t="s">
        <v>35</v>
      </c>
      <c r="K4" s="31">
        <v>2</v>
      </c>
      <c r="L4" s="29" t="s">
        <v>36</v>
      </c>
      <c r="M4" s="25" t="s">
        <v>32</v>
      </c>
      <c r="N4" s="25" t="s">
        <v>37</v>
      </c>
      <c r="O4" s="29" t="s">
        <v>34</v>
      </c>
      <c r="P4" s="25" t="s">
        <v>27</v>
      </c>
      <c r="Q4" s="32" t="s">
        <v>35</v>
      </c>
      <c r="R4" s="31">
        <v>2</v>
      </c>
      <c r="S4" s="29" t="s">
        <v>36</v>
      </c>
      <c r="T4" s="25" t="s">
        <v>32</v>
      </c>
      <c r="U4" s="25" t="s">
        <v>38</v>
      </c>
      <c r="V4" s="29" t="s">
        <v>34</v>
      </c>
      <c r="W4" s="25" t="s">
        <v>27</v>
      </c>
      <c r="X4" s="32" t="s">
        <v>35</v>
      </c>
      <c r="Y4" s="31">
        <v>2</v>
      </c>
      <c r="Z4" s="29" t="s">
        <v>36</v>
      </c>
      <c r="AA4" s="33" t="s">
        <v>39</v>
      </c>
      <c r="AB4" s="29" t="s">
        <v>36</v>
      </c>
      <c r="AC4" s="25" t="s">
        <v>32</v>
      </c>
      <c r="AD4" s="25" t="s">
        <v>40</v>
      </c>
      <c r="AE4" s="29" t="s">
        <v>34</v>
      </c>
      <c r="AF4" s="25" t="s">
        <v>27</v>
      </c>
      <c r="AG4" s="32" t="s">
        <v>35</v>
      </c>
      <c r="AH4" s="31">
        <v>2</v>
      </c>
      <c r="AI4" s="34" t="s">
        <v>35</v>
      </c>
      <c r="AJ4" s="34" t="s">
        <v>26</v>
      </c>
      <c r="AK4" s="34" t="s">
        <v>32</v>
      </c>
      <c r="AL4" s="25" t="s">
        <v>41</v>
      </c>
      <c r="AM4" s="34" t="s">
        <v>34</v>
      </c>
      <c r="AN4" s="32">
        <v>1</v>
      </c>
      <c r="AO4" s="34" t="s">
        <v>35</v>
      </c>
      <c r="AP4" s="34" t="s">
        <v>35</v>
      </c>
      <c r="AQ4" s="35" t="s">
        <v>42</v>
      </c>
    </row>
    <row r="5" spans="1:43" ht="30" x14ac:dyDescent="0.25">
      <c r="A5" s="36" t="s">
        <v>43</v>
      </c>
      <c r="B5" s="34" t="s">
        <v>27</v>
      </c>
      <c r="C5" s="29" t="s">
        <v>24</v>
      </c>
      <c r="D5" s="30" t="s">
        <v>32</v>
      </c>
      <c r="E5" s="25" t="s">
        <v>33</v>
      </c>
      <c r="F5" s="29" t="s">
        <v>36</v>
      </c>
      <c r="G5" s="25" t="s">
        <v>37</v>
      </c>
      <c r="H5" s="29" t="s">
        <v>36</v>
      </c>
      <c r="I5" s="25" t="s">
        <v>38</v>
      </c>
      <c r="J5" s="29" t="s">
        <v>36</v>
      </c>
      <c r="K5" s="33" t="s">
        <v>39</v>
      </c>
      <c r="L5" s="29" t="s">
        <v>36</v>
      </c>
      <c r="M5" s="25" t="s">
        <v>40</v>
      </c>
      <c r="N5" s="25" t="s">
        <v>35</v>
      </c>
      <c r="O5" s="34" t="s">
        <v>26</v>
      </c>
      <c r="P5" s="34" t="s">
        <v>41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7"/>
    </row>
    <row r="6" spans="1:43" x14ac:dyDescent="0.25">
      <c r="A6" s="36" t="s">
        <v>44</v>
      </c>
      <c r="B6" s="34" t="s">
        <v>33</v>
      </c>
      <c r="C6" s="29" t="s">
        <v>24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7"/>
    </row>
    <row r="7" spans="1:43" x14ac:dyDescent="0.25">
      <c r="A7" s="36" t="s">
        <v>45</v>
      </c>
      <c r="B7" s="34" t="s">
        <v>37</v>
      </c>
      <c r="C7" s="29" t="s">
        <v>24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7"/>
    </row>
    <row r="8" spans="1:43" x14ac:dyDescent="0.25">
      <c r="A8" s="36" t="s">
        <v>46</v>
      </c>
      <c r="B8" s="34" t="s">
        <v>38</v>
      </c>
      <c r="C8" s="29" t="s">
        <v>24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7"/>
    </row>
    <row r="9" spans="1:43" ht="45" x14ac:dyDescent="0.25">
      <c r="A9" s="38" t="s">
        <v>47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7"/>
    </row>
    <row r="10" spans="1:43" x14ac:dyDescent="0.25">
      <c r="A10" s="69" t="s">
        <v>48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27"/>
    </row>
    <row r="11" spans="1:43" ht="30" x14ac:dyDescent="0.25">
      <c r="A11" s="28" t="s">
        <v>30</v>
      </c>
      <c r="B11" s="25" t="s">
        <v>31</v>
      </c>
      <c r="C11" s="29" t="s">
        <v>24</v>
      </c>
      <c r="D11" s="30" t="s">
        <v>32</v>
      </c>
      <c r="E11" s="25" t="s">
        <v>32</v>
      </c>
      <c r="F11" s="25" t="s">
        <v>32</v>
      </c>
      <c r="G11" s="25" t="s">
        <v>33</v>
      </c>
      <c r="H11" s="29" t="s">
        <v>34</v>
      </c>
      <c r="I11" s="25" t="s">
        <v>27</v>
      </c>
      <c r="J11" s="25" t="s">
        <v>35</v>
      </c>
      <c r="K11" s="31">
        <v>2</v>
      </c>
      <c r="L11" s="29" t="s">
        <v>36</v>
      </c>
      <c r="M11" s="25" t="s">
        <v>32</v>
      </c>
      <c r="N11" s="25" t="s">
        <v>37</v>
      </c>
      <c r="O11" s="29" t="s">
        <v>34</v>
      </c>
      <c r="P11" s="25" t="s">
        <v>27</v>
      </c>
      <c r="Q11" s="32" t="s">
        <v>35</v>
      </c>
      <c r="R11" s="31">
        <v>2</v>
      </c>
      <c r="S11" s="29" t="s">
        <v>36</v>
      </c>
      <c r="T11" s="25" t="s">
        <v>32</v>
      </c>
      <c r="U11" s="25" t="s">
        <v>38</v>
      </c>
      <c r="V11" s="29" t="s">
        <v>34</v>
      </c>
      <c r="W11" s="25" t="s">
        <v>27</v>
      </c>
      <c r="X11" s="32" t="s">
        <v>35</v>
      </c>
      <c r="Y11" s="31">
        <v>2</v>
      </c>
      <c r="Z11" s="34" t="s">
        <v>35</v>
      </c>
      <c r="AA11" s="34" t="s">
        <v>26</v>
      </c>
      <c r="AB11" s="34" t="s">
        <v>32</v>
      </c>
      <c r="AC11" s="25">
        <v>3</v>
      </c>
      <c r="AD11" s="34" t="s">
        <v>34</v>
      </c>
      <c r="AE11" s="32">
        <v>1</v>
      </c>
      <c r="AF11" s="34" t="s">
        <v>35</v>
      </c>
      <c r="AG11" s="34" t="s">
        <v>35</v>
      </c>
      <c r="AH11" s="39" t="s">
        <v>42</v>
      </c>
      <c r="AI11" s="34"/>
      <c r="AJ11" s="29" t="s">
        <v>24</v>
      </c>
      <c r="AK11" s="70">
        <f>(((D13-N12)^2+(D14-N12)^2+(D15-N12)^2)/(3-1))^0.5</f>
        <v>340172.31</v>
      </c>
      <c r="AL11" s="70"/>
      <c r="AM11" s="70"/>
      <c r="AN11" s="70"/>
      <c r="AO11" s="70"/>
      <c r="AP11" s="70"/>
      <c r="AQ11" s="37"/>
    </row>
    <row r="12" spans="1:43" ht="30" x14ac:dyDescent="0.25">
      <c r="A12" s="36" t="s">
        <v>43</v>
      </c>
      <c r="B12" s="34" t="s">
        <v>27</v>
      </c>
      <c r="C12" s="29" t="s">
        <v>24</v>
      </c>
      <c r="D12" s="30" t="s">
        <v>32</v>
      </c>
      <c r="E12" s="25" t="s">
        <v>33</v>
      </c>
      <c r="F12" s="29" t="s">
        <v>36</v>
      </c>
      <c r="G12" s="25" t="s">
        <v>37</v>
      </c>
      <c r="H12" s="29" t="s">
        <v>36</v>
      </c>
      <c r="I12" s="25" t="s">
        <v>38</v>
      </c>
      <c r="J12" s="25" t="s">
        <v>35</v>
      </c>
      <c r="K12" s="34" t="s">
        <v>26</v>
      </c>
      <c r="L12" s="34">
        <v>3</v>
      </c>
      <c r="M12" s="29" t="s">
        <v>24</v>
      </c>
      <c r="N12" s="70">
        <f>(D13+D14+D15)/3</f>
        <v>1635842.71</v>
      </c>
      <c r="O12" s="70"/>
      <c r="P12" s="70"/>
      <c r="Q12" s="70"/>
      <c r="R12" s="70"/>
      <c r="S12" s="70"/>
      <c r="T12" s="70"/>
      <c r="U12" s="70"/>
      <c r="V12" s="70"/>
      <c r="W12" s="70"/>
      <c r="X12" s="71" t="s">
        <v>49</v>
      </c>
      <c r="Y12" s="71"/>
      <c r="Z12" s="71"/>
      <c r="AA12" s="71"/>
      <c r="AB12" s="71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7"/>
    </row>
    <row r="13" spans="1:43" x14ac:dyDescent="0.25">
      <c r="A13" s="40" t="s">
        <v>44</v>
      </c>
      <c r="B13" s="25" t="s">
        <v>33</v>
      </c>
      <c r="C13" s="29" t="s">
        <v>24</v>
      </c>
      <c r="D13" s="72">
        <f>'Опросный лист'!D5</f>
        <v>1700000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1" t="s">
        <v>49</v>
      </c>
      <c r="Q13" s="71"/>
      <c r="R13" s="71"/>
      <c r="S13" s="71"/>
      <c r="T13" s="7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</row>
    <row r="14" spans="1:43" x14ac:dyDescent="0.25">
      <c r="A14" s="40" t="s">
        <v>45</v>
      </c>
      <c r="B14" s="25" t="s">
        <v>37</v>
      </c>
      <c r="C14" s="29" t="s">
        <v>24</v>
      </c>
      <c r="D14" s="72">
        <f>'Опросный лист'!D6</f>
        <v>1268160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4" t="s">
        <v>49</v>
      </c>
      <c r="Q14" s="74"/>
      <c r="R14" s="74"/>
      <c r="S14" s="74"/>
      <c r="T14" s="74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2"/>
    </row>
    <row r="15" spans="1:43" x14ac:dyDescent="0.25">
      <c r="A15" s="40" t="s">
        <v>46</v>
      </c>
      <c r="B15" s="25" t="s">
        <v>38</v>
      </c>
      <c r="C15" s="29" t="s">
        <v>24</v>
      </c>
      <c r="D15" s="72">
        <f>'Опросный лист'!D7</f>
        <v>1939368.12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4" t="s">
        <v>49</v>
      </c>
      <c r="Q15" s="74"/>
      <c r="R15" s="74"/>
      <c r="S15" s="74"/>
      <c r="T15" s="74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</row>
    <row r="16" spans="1:43" x14ac:dyDescent="0.25">
      <c r="A16" s="2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</row>
    <row r="17" spans="1:43" x14ac:dyDescent="0.25">
      <c r="A17" s="24" t="s">
        <v>22</v>
      </c>
      <c r="B17" s="25" t="s">
        <v>23</v>
      </c>
      <c r="C17" s="25" t="s">
        <v>24</v>
      </c>
      <c r="D17" s="25" t="s">
        <v>25</v>
      </c>
      <c r="E17" s="25" t="s">
        <v>26</v>
      </c>
      <c r="F17" s="25" t="s">
        <v>27</v>
      </c>
      <c r="G17" s="25" t="s">
        <v>28</v>
      </c>
      <c r="H17" s="25">
        <v>100</v>
      </c>
      <c r="I17" s="29" t="s">
        <v>24</v>
      </c>
      <c r="J17" s="75">
        <f>AK11/N12*100</f>
        <v>20.79</v>
      </c>
      <c r="K17" s="75"/>
      <c r="L17" s="75"/>
      <c r="M17" s="43" t="s">
        <v>66</v>
      </c>
      <c r="N17" s="55" t="s">
        <v>50</v>
      </c>
      <c r="O17" s="55"/>
      <c r="P17" s="55"/>
      <c r="Q17" s="55"/>
      <c r="R17" s="55"/>
      <c r="S17" s="55"/>
      <c r="T17" s="56"/>
      <c r="U17" s="56"/>
      <c r="V17" s="44"/>
      <c r="W17" s="44"/>
      <c r="X17" s="44"/>
      <c r="Y17" s="44"/>
      <c r="Z17" s="44"/>
      <c r="AA17" s="44"/>
      <c r="AB17" s="44"/>
      <c r="AC17" s="44"/>
      <c r="AD17" s="44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/>
    </row>
    <row r="18" spans="1:43" x14ac:dyDescent="0.25">
      <c r="A18" s="45"/>
      <c r="B18" s="64"/>
      <c r="C18" s="65"/>
      <c r="D18" s="65"/>
      <c r="E18" s="65"/>
      <c r="F18" s="6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7"/>
    </row>
    <row r="19" spans="1:43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</sheetData>
  <mergeCells count="13">
    <mergeCell ref="B18:F18"/>
    <mergeCell ref="A1:AQ1"/>
    <mergeCell ref="A10:AP10"/>
    <mergeCell ref="AK11:AP11"/>
    <mergeCell ref="N12:W12"/>
    <mergeCell ref="X12:AB12"/>
    <mergeCell ref="D13:O13"/>
    <mergeCell ref="P13:T13"/>
    <mergeCell ref="D14:O14"/>
    <mergeCell ref="P14:T14"/>
    <mergeCell ref="D15:O15"/>
    <mergeCell ref="P15:T15"/>
    <mergeCell ref="J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E8" sqref="E8"/>
    </sheetView>
  </sheetViews>
  <sheetFormatPr defaultRowHeight="15" x14ac:dyDescent="0.25"/>
  <cols>
    <col min="1" max="1" width="34.5703125" customWidth="1"/>
    <col min="2" max="2" width="23.42578125" customWidth="1"/>
    <col min="3" max="3" width="21.5703125" customWidth="1"/>
    <col min="4" max="4" width="18.28515625" customWidth="1"/>
    <col min="5" max="5" width="20.7109375" customWidth="1"/>
    <col min="6" max="6" width="23.7109375" customWidth="1"/>
    <col min="7" max="7" width="48.28515625" customWidth="1"/>
  </cols>
  <sheetData>
    <row r="2" spans="1:7" x14ac:dyDescent="0.25">
      <c r="A2" s="76" t="s">
        <v>51</v>
      </c>
      <c r="B2" s="76"/>
      <c r="C2" s="76"/>
      <c r="D2" s="76"/>
      <c r="E2" s="76"/>
      <c r="F2" s="76"/>
    </row>
    <row r="3" spans="1:7" ht="45" customHeight="1" x14ac:dyDescent="0.25">
      <c r="A3" s="77" t="str">
        <f>'Пояснительная записка'!A3:D3</f>
        <v>на выполнение работ по авторскому надзору</v>
      </c>
      <c r="B3" s="77"/>
      <c r="C3" s="77"/>
      <c r="D3" s="77"/>
      <c r="E3" s="77"/>
      <c r="F3" s="77"/>
    </row>
    <row r="4" spans="1:7" ht="75" x14ac:dyDescent="0.25">
      <c r="A4" s="1" t="s">
        <v>52</v>
      </c>
      <c r="B4" s="49" t="s">
        <v>53</v>
      </c>
      <c r="C4" s="49" t="s">
        <v>54</v>
      </c>
      <c r="D4" s="49" t="s">
        <v>55</v>
      </c>
      <c r="E4" s="49" t="s">
        <v>56</v>
      </c>
      <c r="F4" s="1" t="s">
        <v>57</v>
      </c>
    </row>
    <row r="5" spans="1:7" ht="120" x14ac:dyDescent="0.25">
      <c r="A5" s="49" t="s">
        <v>76</v>
      </c>
      <c r="B5" s="50" t="s">
        <v>15</v>
      </c>
      <c r="C5" s="50" t="s">
        <v>58</v>
      </c>
      <c r="D5" s="62">
        <f>'Пояснительная записка'!C9</f>
        <v>1700000</v>
      </c>
      <c r="E5" s="51">
        <f>D5</f>
        <v>1700000</v>
      </c>
      <c r="F5" s="17" t="s">
        <v>72</v>
      </c>
      <c r="G5" s="59"/>
    </row>
    <row r="6" spans="1:7" ht="120" x14ac:dyDescent="0.25">
      <c r="A6" s="49" t="s">
        <v>76</v>
      </c>
      <c r="B6" s="50" t="s">
        <v>73</v>
      </c>
      <c r="C6" s="50" t="s">
        <v>78</v>
      </c>
      <c r="D6" s="2">
        <f>'Пояснительная записка'!C10</f>
        <v>1268160</v>
      </c>
      <c r="E6" s="51">
        <f>D6</f>
        <v>1268160</v>
      </c>
      <c r="F6" s="17" t="s">
        <v>74</v>
      </c>
    </row>
    <row r="7" spans="1:7" ht="120" x14ac:dyDescent="0.25">
      <c r="A7" s="49" t="s">
        <v>76</v>
      </c>
      <c r="B7" s="49" t="s">
        <v>70</v>
      </c>
      <c r="C7" s="49" t="s">
        <v>79</v>
      </c>
      <c r="D7" s="2">
        <f>'Пояснительная записка'!C11</f>
        <v>1939368.12</v>
      </c>
      <c r="E7" s="2">
        <f>D7</f>
        <v>1939368.12</v>
      </c>
      <c r="F7" s="17" t="s">
        <v>71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topLeftCell="A4" workbookViewId="0">
      <selection activeCell="A4" sqref="A4"/>
    </sheetView>
  </sheetViews>
  <sheetFormatPr defaultRowHeight="15" x14ac:dyDescent="0.25"/>
  <cols>
    <col min="1" max="1" width="28.5703125" customWidth="1"/>
    <col min="2" max="2" width="15.7109375" customWidth="1"/>
    <col min="3" max="3" width="15.28515625" customWidth="1"/>
    <col min="4" max="4" width="14.140625" customWidth="1"/>
    <col min="5" max="5" width="16.28515625" customWidth="1"/>
    <col min="6" max="6" width="12.140625" customWidth="1"/>
    <col min="7" max="7" width="11.7109375" customWidth="1"/>
    <col min="8" max="8" width="17.7109375" customWidth="1"/>
  </cols>
  <sheetData>
    <row r="2" spans="1:8" x14ac:dyDescent="0.25">
      <c r="A2" s="78" t="s">
        <v>59</v>
      </c>
      <c r="B2" s="78"/>
      <c r="C2" s="78"/>
      <c r="D2" s="78"/>
      <c r="E2" s="78"/>
      <c r="F2" s="78"/>
      <c r="G2" s="78"/>
      <c r="H2" s="78"/>
    </row>
    <row r="3" spans="1:8" ht="30" x14ac:dyDescent="0.25">
      <c r="A3" s="50" t="s">
        <v>52</v>
      </c>
      <c r="B3" s="50" t="s">
        <v>60</v>
      </c>
      <c r="C3" s="50" t="s">
        <v>61</v>
      </c>
      <c r="D3" s="50" t="s">
        <v>62</v>
      </c>
      <c r="E3" s="50" t="s">
        <v>77</v>
      </c>
      <c r="F3" s="52" t="s">
        <v>63</v>
      </c>
      <c r="G3" s="53" t="s">
        <v>64</v>
      </c>
      <c r="H3" s="50" t="s">
        <v>65</v>
      </c>
    </row>
    <row r="4" spans="1:8" ht="135" x14ac:dyDescent="0.25">
      <c r="A4" s="49" t="s">
        <v>76</v>
      </c>
      <c r="B4" s="54">
        <f>'Пояснительная записка'!C9</f>
        <v>1700000</v>
      </c>
      <c r="C4" s="2">
        <f>'Пояснительная записка'!C10</f>
        <v>1268160</v>
      </c>
      <c r="D4" s="2">
        <f>'Пояснительная записка'!C11</f>
        <v>1939368.12</v>
      </c>
      <c r="E4" s="54">
        <f>C4</f>
        <v>1268160</v>
      </c>
      <c r="F4" s="1">
        <v>1</v>
      </c>
      <c r="G4" s="1"/>
      <c r="H4" s="2">
        <f>E4*F4</f>
        <v>1268160</v>
      </c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A4" workbookViewId="0">
      <selection activeCell="D13" sqref="D13"/>
    </sheetView>
  </sheetViews>
  <sheetFormatPr defaultRowHeight="15.75" x14ac:dyDescent="0.25"/>
  <cols>
    <col min="1" max="2" width="40.7109375" style="9" customWidth="1"/>
    <col min="3" max="3" width="25.42578125" style="9" customWidth="1"/>
    <col min="4" max="4" width="22.7109375" style="9" customWidth="1"/>
    <col min="5" max="5" width="9.140625" style="9"/>
    <col min="6" max="6" width="17.7109375" style="9" customWidth="1"/>
    <col min="7" max="16384" width="9.140625" style="9"/>
  </cols>
  <sheetData>
    <row r="1" spans="1:11" x14ac:dyDescent="0.25">
      <c r="A1" s="83" t="s">
        <v>8</v>
      </c>
      <c r="B1" s="83"/>
      <c r="C1" s="83"/>
      <c r="D1" s="83"/>
    </row>
    <row r="2" spans="1:11" x14ac:dyDescent="0.25">
      <c r="A2" s="83" t="s">
        <v>12</v>
      </c>
      <c r="B2" s="83"/>
      <c r="C2" s="83"/>
      <c r="D2" s="83"/>
    </row>
    <row r="3" spans="1:11" ht="18" customHeight="1" x14ac:dyDescent="0.25">
      <c r="A3" s="84" t="s">
        <v>18</v>
      </c>
      <c r="B3" s="84"/>
      <c r="C3" s="84"/>
      <c r="D3" s="84"/>
      <c r="E3" s="23"/>
      <c r="F3" s="23"/>
    </row>
    <row r="4" spans="1:11" ht="59.25" customHeight="1" x14ac:dyDescent="0.25">
      <c r="A4" s="86" t="s">
        <v>69</v>
      </c>
      <c r="B4" s="84"/>
      <c r="C4" s="84"/>
      <c r="D4" s="84"/>
      <c r="E4" s="23"/>
      <c r="F4" s="23"/>
    </row>
    <row r="5" spans="1:11" ht="171" customHeight="1" x14ac:dyDescent="0.25">
      <c r="A5" s="85" t="s">
        <v>19</v>
      </c>
      <c r="B5" s="85"/>
      <c r="C5" s="85"/>
      <c r="D5" s="85"/>
    </row>
    <row r="6" spans="1:11" x14ac:dyDescent="0.25">
      <c r="A6" s="14"/>
      <c r="B6" s="14"/>
      <c r="C6" s="22"/>
      <c r="D6" s="14"/>
    </row>
    <row r="7" spans="1:11" ht="31.5" customHeight="1" x14ac:dyDescent="0.25">
      <c r="A7" s="80" t="s">
        <v>20</v>
      </c>
      <c r="B7" s="80"/>
      <c r="C7" s="80"/>
      <c r="D7" s="80"/>
    </row>
    <row r="8" spans="1:11" ht="31.5" x14ac:dyDescent="0.25">
      <c r="A8" s="16" t="s">
        <v>14</v>
      </c>
      <c r="B8" s="16" t="s">
        <v>16</v>
      </c>
      <c r="C8" s="16" t="s">
        <v>67</v>
      </c>
      <c r="D8" s="16" t="s">
        <v>17</v>
      </c>
    </row>
    <row r="9" spans="1:11" x14ac:dyDescent="0.25">
      <c r="A9" s="63" t="s">
        <v>15</v>
      </c>
      <c r="B9" s="17" t="s">
        <v>72</v>
      </c>
      <c r="C9" s="18">
        <f>2040000/1.2</f>
        <v>1700000</v>
      </c>
      <c r="D9" s="18">
        <f>C9*1.2</f>
        <v>2040000</v>
      </c>
    </row>
    <row r="10" spans="1:11" x14ac:dyDescent="0.25">
      <c r="A10" s="50" t="s">
        <v>73</v>
      </c>
      <c r="B10" s="17" t="s">
        <v>74</v>
      </c>
      <c r="C10" s="18">
        <f>1521792/1.2</f>
        <v>1268160</v>
      </c>
      <c r="D10" s="18">
        <f>C10*1.2</f>
        <v>1521792</v>
      </c>
    </row>
    <row r="11" spans="1:11" x14ac:dyDescent="0.25">
      <c r="A11" s="49" t="s">
        <v>70</v>
      </c>
      <c r="B11" s="17" t="s">
        <v>71</v>
      </c>
      <c r="C11" s="18">
        <v>1939368.12</v>
      </c>
      <c r="D11" s="18">
        <f>C11*1.2</f>
        <v>2327241.7400000002</v>
      </c>
    </row>
    <row r="12" spans="1:11" x14ac:dyDescent="0.25">
      <c r="A12" s="15"/>
      <c r="B12" s="15"/>
      <c r="C12" s="20"/>
      <c r="D12" s="15"/>
    </row>
    <row r="13" spans="1:11" ht="31.5" customHeight="1" x14ac:dyDescent="0.25">
      <c r="A13" s="57" t="s">
        <v>75</v>
      </c>
      <c r="B13" s="57"/>
      <c r="C13" s="58">
        <f>C10</f>
        <v>1268160</v>
      </c>
      <c r="D13" s="58">
        <f>C13*1.2</f>
        <v>1521792</v>
      </c>
      <c r="F13" s="61">
        <f>1521792*1.03</f>
        <v>1567445.76</v>
      </c>
      <c r="G13" s="60" t="s">
        <v>68</v>
      </c>
      <c r="H13" s="60"/>
      <c r="I13" s="60"/>
      <c r="J13" s="60"/>
      <c r="K13" s="60"/>
    </row>
    <row r="14" spans="1:11" x14ac:dyDescent="0.25">
      <c r="A14" s="10"/>
      <c r="B14" s="10"/>
      <c r="C14" s="21"/>
      <c r="D14" s="10"/>
      <c r="F14" s="61"/>
    </row>
    <row r="15" spans="1:11" x14ac:dyDescent="0.25">
      <c r="A15" s="11" t="s">
        <v>13</v>
      </c>
      <c r="B15" s="12"/>
      <c r="C15" s="12"/>
      <c r="D15" s="11"/>
    </row>
    <row r="16" spans="1:11" x14ac:dyDescent="0.25">
      <c r="A16" s="81"/>
      <c r="B16" s="82"/>
      <c r="C16" s="82"/>
      <c r="D16" s="82"/>
    </row>
    <row r="17" spans="1:4" x14ac:dyDescent="0.25">
      <c r="A17" s="11"/>
      <c r="B17" s="12">
        <f>D13</f>
        <v>1521792</v>
      </c>
      <c r="C17" s="12"/>
      <c r="D17" s="11" t="s">
        <v>9</v>
      </c>
    </row>
    <row r="19" spans="1:4" x14ac:dyDescent="0.25">
      <c r="A19" s="79" t="s">
        <v>10</v>
      </c>
      <c r="B19" s="79"/>
      <c r="C19" s="19"/>
      <c r="D19" s="13" t="s">
        <v>11</v>
      </c>
    </row>
  </sheetData>
  <mergeCells count="8">
    <mergeCell ref="A19:B19"/>
    <mergeCell ref="A7:D7"/>
    <mergeCell ref="A16:D16"/>
    <mergeCell ref="A1:D1"/>
    <mergeCell ref="A2:D2"/>
    <mergeCell ref="A3:D3"/>
    <mergeCell ref="A5:D5"/>
    <mergeCell ref="A4:D4"/>
  </mergeCells>
  <pageMargins left="0.7" right="0.7" top="0.75" bottom="0.75" header="0.3" footer="0.3"/>
  <pageSetup paperSize="9" scale="71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workbookViewId="0">
      <selection activeCell="C8" sqref="C8"/>
    </sheetView>
  </sheetViews>
  <sheetFormatPr defaultRowHeight="15" x14ac:dyDescent="0.25"/>
  <cols>
    <col min="1" max="1" width="5.7109375" customWidth="1"/>
    <col min="2" max="2" width="49.42578125" customWidth="1"/>
    <col min="3" max="3" width="18.85546875" customWidth="1"/>
    <col min="4" max="4" width="23" customWidth="1"/>
    <col min="5" max="5" width="22.140625" customWidth="1"/>
  </cols>
  <sheetData>
    <row r="1" spans="1:12" x14ac:dyDescent="0.25">
      <c r="A1" s="76" t="s">
        <v>1</v>
      </c>
      <c r="B1" s="76"/>
      <c r="C1" s="76"/>
      <c r="D1" s="76"/>
      <c r="E1" s="76"/>
      <c r="F1" s="7"/>
      <c r="G1" s="7"/>
      <c r="H1" s="7"/>
      <c r="I1" s="7"/>
      <c r="J1" s="7"/>
      <c r="K1" s="7"/>
    </row>
    <row r="2" spans="1:12" ht="36" customHeight="1" x14ac:dyDescent="0.25">
      <c r="A2" s="96" t="str">
        <f>'Пояснительная записка'!A3:D3</f>
        <v>на выполнение работ по авторскому надзору</v>
      </c>
      <c r="B2" s="96"/>
      <c r="C2" s="96"/>
      <c r="D2" s="96"/>
      <c r="E2" s="96"/>
      <c r="F2" s="7"/>
      <c r="G2" s="7"/>
      <c r="H2" s="7"/>
      <c r="I2" s="7"/>
      <c r="J2" s="7"/>
      <c r="K2" s="7"/>
      <c r="L2" s="7"/>
    </row>
    <row r="3" spans="1:12" ht="58.5" customHeight="1" x14ac:dyDescent="0.25">
      <c r="A3" s="77" t="str">
        <f>'Пояснительная записка'!A4:D4</f>
        <v>по объекту "Всесезонный туристско-рекреационный комплекс "Эльбрус",
Кабардино-Балкарская Республика. Горнолыжные трассы ЕР4, ЕР5, ЕР14, EP7, EP8, EP11, EP11.2, EP12"</v>
      </c>
      <c r="B3" s="77"/>
      <c r="C3" s="77"/>
      <c r="D3" s="77"/>
      <c r="E3" s="77"/>
    </row>
    <row r="4" spans="1:12" x14ac:dyDescent="0.25">
      <c r="A4" s="87" t="s">
        <v>2</v>
      </c>
      <c r="B4" s="87" t="s">
        <v>3</v>
      </c>
      <c r="C4" s="90" t="s">
        <v>4</v>
      </c>
      <c r="D4" s="91"/>
      <c r="E4" s="92"/>
    </row>
    <row r="5" spans="1:12" ht="27" customHeight="1" x14ac:dyDescent="0.25">
      <c r="A5" s="88"/>
      <c r="B5" s="88"/>
      <c r="C5" s="93"/>
      <c r="D5" s="94"/>
      <c r="E5" s="95"/>
    </row>
    <row r="6" spans="1:12" ht="15.75" x14ac:dyDescent="0.25">
      <c r="A6" s="89"/>
      <c r="B6" s="89"/>
      <c r="C6" s="6" t="s">
        <v>5</v>
      </c>
      <c r="D6" s="6" t="s">
        <v>6</v>
      </c>
      <c r="E6" s="6" t="s">
        <v>7</v>
      </c>
    </row>
    <row r="7" spans="1:12" ht="15.7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2" ht="75" x14ac:dyDescent="0.25">
      <c r="A8" s="1">
        <v>1</v>
      </c>
      <c r="B8" s="8" t="s">
        <v>80</v>
      </c>
      <c r="C8" s="2">
        <f>'Таблица расчета'!H4</f>
        <v>1268160</v>
      </c>
      <c r="D8" s="2">
        <f>C8*0.2</f>
        <v>253632</v>
      </c>
      <c r="E8" s="2">
        <f>C8+D8</f>
        <v>1521792</v>
      </c>
    </row>
    <row r="9" spans="1:12" x14ac:dyDescent="0.25">
      <c r="A9" s="3"/>
      <c r="B9" s="4" t="s">
        <v>0</v>
      </c>
      <c r="C9" s="5">
        <f>SUM(C8:C8)</f>
        <v>1268160</v>
      </c>
      <c r="D9" s="5">
        <f>SUM(D8:D8)</f>
        <v>253632</v>
      </c>
      <c r="E9" s="5">
        <f>SUM(E8:E8)</f>
        <v>1521792</v>
      </c>
    </row>
  </sheetData>
  <mergeCells count="6">
    <mergeCell ref="A4:A6"/>
    <mergeCell ref="B4:B6"/>
    <mergeCell ref="C4:E5"/>
    <mergeCell ref="A2:E2"/>
    <mergeCell ref="A1:E1"/>
    <mergeCell ref="A3:E3"/>
  </mergeCells>
  <pageMargins left="0.7" right="0.7" top="0.75" bottom="0.75" header="0.3" footer="0.3"/>
  <pageSetup paperSize="9" scale="7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Коэффициент вариации</vt:lpstr>
      <vt:lpstr>Опросный лист</vt:lpstr>
      <vt:lpstr>Таблица расчета</vt:lpstr>
      <vt:lpstr>Пояснительная записка</vt:lpstr>
      <vt:lpstr>НМЦ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2022-06-02T07:57:19Z</dcterms:modified>
</cp:coreProperties>
</file>