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2-1 КОНКУРС в электронной форме\ОКЭФ-80 ПИР КПК МФЦ\"/>
    </mc:Choice>
  </mc:AlternateContent>
  <bookViews>
    <workbookView xWindow="0" yWindow="0" windowWidth="28800" windowHeight="12330" tabRatio="923" firstSheet="1" activeTab="3"/>
  </bookViews>
  <sheets>
    <sheet name="График работ" sheetId="35" state="hidden" r:id="rId1"/>
    <sheet name="Пояснительная" sheetId="36" r:id="rId2"/>
    <sheet name="Протокол" sheetId="37" r:id="rId3"/>
    <sheet name="НМЦ" sheetId="33" r:id="rId4"/>
    <sheet name="НМЦК" sheetId="34" r:id="rId5"/>
    <sheet name="Концепция" sheetId="95" r:id="rId6"/>
    <sheet name="Cводная смета ПИР" sheetId="26" r:id="rId7"/>
    <sheet name="Экспертиза ПД и ИЗ" sheetId="27" state="hidden" r:id="rId8"/>
    <sheet name="Геодезия" sheetId="90" r:id="rId9"/>
    <sheet name="Геология" sheetId="96" r:id="rId10"/>
    <sheet name="Гидромет" sheetId="89" r:id="rId11"/>
    <sheet name="Экология" sheetId="91" r:id="rId12"/>
    <sheet name="ОВОС" sheetId="74" r:id="rId13"/>
    <sheet name="ПД" sheetId="93" r:id="rId14"/>
    <sheet name="РД (для ОВОС)" sheetId="94" r:id="rId15"/>
    <sheet name="Экспертиза" sheetId="70" r:id="rId16"/>
    <sheet name="Расчёт по НЦС " sheetId="13" state="hidden" r:id="rId17"/>
    <sheet name="СВОД (объемов работ)" sheetId="1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\">#REF!</definedName>
    <definedName name="\AUTOEXEC">#REF!</definedName>
    <definedName name="\k">#REF!</definedName>
    <definedName name="\m">#REF!</definedName>
    <definedName name="\n">#REF!</definedName>
    <definedName name="\n11">#REF!</definedName>
    <definedName name="\s">#REF!</definedName>
    <definedName name="\z">#REF!</definedName>
    <definedName name="________________________a2">#REF!</definedName>
    <definedName name="_______________________a2">#REF!</definedName>
    <definedName name="_____________________a2">#REF!</definedName>
    <definedName name="____________________a2">#REF!</definedName>
    <definedName name="___________________a2">#REF!</definedName>
    <definedName name="__________________a2">#REF!</definedName>
    <definedName name="_________________a2">#REF!</definedName>
    <definedName name="________________a2">#REF!</definedName>
    <definedName name="_______________a2">#REF!</definedName>
    <definedName name="______________a2">#REF!</definedName>
    <definedName name="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a2">#REF!</definedName>
    <definedName name="_______a2">#REF!</definedName>
    <definedName name="_______A65560">[1]График!#REF!</definedName>
    <definedName name="_______E65560">[1]График!#REF!</definedName>
    <definedName name="______a2">#REF!</definedName>
    <definedName name="______A65560">[1]График!#REF!</definedName>
    <definedName name="______E65560">[1]График!#REF!</definedName>
    <definedName name="______xlnm.Primt_Area_3">#REF!</definedName>
    <definedName name="______xlnm.Print_Area_1">#REF!</definedName>
    <definedName name="______xlnm.Print_Area_2">#REF!</definedName>
    <definedName name="______xlnm.Print_Area_3">#REF!</definedName>
    <definedName name="______xlnm.Print_Area_4">#REF!</definedName>
    <definedName name="______xlnm.Print_Area_5">#REF!</definedName>
    <definedName name="______xlnm.Print_Area_6">#REF!</definedName>
    <definedName name="_____a2">#REF!</definedName>
    <definedName name="_____A65560">[1]График!#REF!</definedName>
    <definedName name="_____E65560">[1]График!#REF!</definedName>
    <definedName name="_____xlnm.Print_Area_1">#REF!</definedName>
    <definedName name="_____xlnm.Print_Area_2">#REF!</definedName>
    <definedName name="_____xlnm.Print_Area_3">#REF!</definedName>
    <definedName name="_____xlnm.Print_Area_4">#REF!</definedName>
    <definedName name="_____xlnm.Print_Area_5">#REF!</definedName>
    <definedName name="_____xlnm.Print_Area_6">#REF!</definedName>
    <definedName name="____a2">#REF!</definedName>
    <definedName name="____A65560">[1]График!#REF!</definedName>
    <definedName name="____E65560">[1]График!#REF!</definedName>
    <definedName name="____xlnm.Primt_Area_3">#REF!</definedName>
    <definedName name="____xlnm.Print_Area_1">#REF!</definedName>
    <definedName name="____xlnm.Print_Area_2">#REF!</definedName>
    <definedName name="____xlnm.Print_Area_3">#REF!</definedName>
    <definedName name="____xlnm.Print_Area_4">#REF!</definedName>
    <definedName name="____xlnm.Print_Area_5">#REF!</definedName>
    <definedName name="____xlnm.Print_Area_6">#REF!</definedName>
    <definedName name="___a2">#REF!</definedName>
    <definedName name="___A65560">[1]График!#REF!</definedName>
    <definedName name="___E65560">[1]График!#REF!</definedName>
    <definedName name="___xlnm.Primt_Area_3">#REF!</definedName>
    <definedName name="___xlnm.Print_Area_1">#REF!</definedName>
    <definedName name="___xlnm.Print_Area_2">#REF!</definedName>
    <definedName name="___xlnm.Print_Area_3">#REF!</definedName>
    <definedName name="___xlnm.Print_Area_4">#REF!</definedName>
    <definedName name="___xlnm.Print_Area_5">#REF!</definedName>
    <definedName name="___xlnm.Print_Area_6">#REF!</definedName>
    <definedName name="__1___Excel_BuiltIn_Print_Area_3_1">#REF!</definedName>
    <definedName name="__2__Excel_BuiltIn_Print_Area_3_1">#REF!</definedName>
    <definedName name="__a2">#REF!</definedName>
    <definedName name="__A65560">[1]График!#REF!</definedName>
    <definedName name="__E65560">[1]График!#REF!</definedName>
    <definedName name="__xlnm.Primt_Area_3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02121">#REF!</definedName>
    <definedName name="_1">#REF!</definedName>
    <definedName name="_1._Выберите_вид_работ">#REF!</definedName>
    <definedName name="_1___Excel_BuiltIn_Print_Area_3_1">#REF!</definedName>
    <definedName name="_12Excel_BuiltIn_Print_Titles_2_1_1">#REF!</definedName>
    <definedName name="_1Excel_BuiltIn_Print_Area_1_1_1">#REF!</definedName>
    <definedName name="_1Excel_BuiltIn_Print_Area_3_1">#REF!</definedName>
    <definedName name="_2._Выберите_категорию_горных_пород_по_буримости">#REF!</definedName>
    <definedName name="_2__Excel_BuiltIn_Print_Area_3_1">#REF!</definedName>
    <definedName name="_2Excel_BuiltIn_Print_Area_1_1_1">#REF!</definedName>
    <definedName name="_2Excel_BuiltIn_Print_Area_3_1">#REF!</definedName>
    <definedName name="_2Excel_BuiltIn_Print_Titles_1_1_1">#REF!</definedName>
    <definedName name="_3Excel_BuiltIn_Print_Titles_2_1_1">#REF!</definedName>
    <definedName name="_3а._Выберите_диаметр_скважины">#REF!</definedName>
    <definedName name="_3б._Выберите_диаметр_скважины">#REF!</definedName>
    <definedName name="_3в._Выберите_диаметр_скважины">#REF!</definedName>
    <definedName name="_3г._Выберите_диаметр_скважины">#REF!</definedName>
    <definedName name="_3д._Выберите_диаметр_скважины">#REF!</definedName>
    <definedName name="_3е._Выберите_диаметр_скважины">#REF!</definedName>
    <definedName name="_3ж._Выберите_диаметр_скважины">#REF!</definedName>
    <definedName name="_3з._Выберите_диаметр_скважины">#REF!</definedName>
    <definedName name="_3и._Выберите_диаметр_скважины">#REF!</definedName>
    <definedName name="_3к._Выберите_диаметр_скважины">#REF!</definedName>
    <definedName name="_3л._Выберите_диаметр_скважины">#REF!</definedName>
    <definedName name="_3м._Выберите_диаметр_скважины">#REF!</definedName>
    <definedName name="_4Excel_BuiltIn_Print_Area_1_1_1">#REF!</definedName>
    <definedName name="_4Excel_BuiltIn_Print_Titles_1_1_1">#REF!</definedName>
    <definedName name="_6Excel_BuiltIn_Print_Titles_2_1_1">#REF!</definedName>
    <definedName name="_8Excel_BuiltIn_Print_Titles_1_1_1">#REF!</definedName>
    <definedName name="_a2">#REF!</definedName>
    <definedName name="_A65560">[1]График!#REF!</definedName>
    <definedName name="_AUTOEXEC">#REF!</definedName>
    <definedName name="_AUTOEXEC_1">#REF!</definedName>
    <definedName name="_AUTOEXEC_1_1">[2]Смета!#REF!</definedName>
    <definedName name="_AUTOEXEC_2">#REF!</definedName>
    <definedName name="_E65560">[1]График!#REF!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k">#REF!</definedName>
    <definedName name="_k_1">#REF!</definedName>
    <definedName name="_k_1_1">[2]Смета!#REF!</definedName>
    <definedName name="_k_2">#REF!</definedName>
    <definedName name="_m">#REF!</definedName>
    <definedName name="_m_1">#REF!</definedName>
    <definedName name="_m_1_1">[2]Смета!#REF!</definedName>
    <definedName name="_m_2">#REF!</definedName>
    <definedName name="_s">#REF!</definedName>
    <definedName name="_s_1">#REF!</definedName>
    <definedName name="_s_1_1">[2]Смета!#REF!</definedName>
    <definedName name="_s_2">#REF!</definedName>
    <definedName name="_z">#REF!</definedName>
    <definedName name="_z_1">#REF!</definedName>
    <definedName name="_z_1_1">[2]Смета!#REF!</definedName>
    <definedName name="_z_2">#REF!</definedName>
    <definedName name="_Восемь">'[3]Таблица 4 АСУТП'!$B$84:$B$86</definedName>
    <definedName name="_два_1">'[3]Таблица 4 АСУТП'!$B$16:$B$23</definedName>
    <definedName name="_два_2">'[3]Таблица 4 АСУТП'!$B$24:$B$25</definedName>
    <definedName name="_Девять">'[3]Таблица 4 АСУТП'!$B$90:$B$92</definedName>
    <definedName name="_пять">'[3]Таблица 4 АСУТП'!$B$42:$B$47</definedName>
    <definedName name="_Раз">'[3]Таблица 4 АСУТП'!$B$8:$B$14</definedName>
    <definedName name="_семь_1">'[3]Таблица 4 АСУТП'!$B$66:$B$79</definedName>
    <definedName name="_семь_2">'[3]Таблица 4 АСУТП'!$B$80:$B$81</definedName>
    <definedName name="_три">'[3]Таблица 4 АСУТП'!$B$27:$B$31</definedName>
    <definedName name="_xlnm._FilterDatabase" hidden="1">#REF!</definedName>
    <definedName name="_четыре">'[3]Таблица 4 АСУТП'!$B$33:$B$40</definedName>
    <definedName name="_шесть_1">'[3]Таблица 4 АСУТП'!$B$49:$B$62</definedName>
    <definedName name="_шесть_2">'[3]Таблица 4 АСУТП'!$B$63:$B$64</definedName>
    <definedName name="a" hidden="1">{#N/A,#N/A,TRUE,"Смета на пасс. обор. №1"}</definedName>
    <definedName name="a_1" hidden="1">{#N/A,#N/A,TRUE,"Смета на пасс. обор. №1"}</definedName>
    <definedName name="aaa">#REF!</definedName>
    <definedName name="ab">#REF!</definedName>
    <definedName name="adadsasd">[4]топография!#REF!</definedName>
    <definedName name="AnDiscount">0.945</definedName>
    <definedName name="as">#REF!</definedName>
    <definedName name="asd">#REF!</definedName>
    <definedName name="ave_height">#REF!</definedName>
    <definedName name="ave_hight">#REF!</definedName>
    <definedName name="b" hidden="1">{#N/A,#N/A,TRUE,"Смета на пасс. обор. №1"}</definedName>
    <definedName name="b_1" hidden="1">{#N/A,#N/A,TRUE,"Смета на пасс. обор. №1"}</definedName>
    <definedName name="ba" hidden="1">{#N/A,#N/A,TRUE,"Смета на пасс. обор. №1"}</definedName>
    <definedName name="ba_1" hidden="1">{#N/A,#N/A,TRUE,"Смета на пасс. обор. №1"}</definedName>
    <definedName name="bhk">[4]топография!#REF!</definedName>
    <definedName name="bjbkl">[4]топография!#REF!</definedName>
    <definedName name="CC_fSF">#REF!</definedName>
    <definedName name="ccc" hidden="1">{#N/A,#N/A,TRUE,"Смета на пасс. обор. №1"}</definedName>
    <definedName name="ccc_1" hidden="1">{#N/A,#N/A,TRUE,"Смета на пасс. обор. №1"}</definedName>
    <definedName name="CnfName">[5]Лист1!#REF!</definedName>
    <definedName name="CnfName_1">[6]Обновление!#REF!</definedName>
    <definedName name="cntNumber">'[7]Счет-Фактура'!#REF!</definedName>
    <definedName name="cntPayerCountCor">'[7]Счет-Фактура'!#REF!</definedName>
    <definedName name="cntQnt">'[7]Счет-Фактура'!#REF!</definedName>
    <definedName name="cntSuppAddr2">'[7]Счет-Фактура'!#REF!</definedName>
    <definedName name="cntSuppMFO1">'[7]Счет-Фактура'!#REF!</definedName>
    <definedName name="cntUnit">'[7]Счет-Фактура'!#REF!</definedName>
    <definedName name="ColLastYearFB">[8]ФедД!$AH$17</definedName>
    <definedName name="ColLastYearFB1">[9]Управление!$AF$17</definedName>
    <definedName name="ColThisYearFB">[8]ФедД!$AG$17</definedName>
    <definedName name="ConfName">[5]Лист1!#REF!</definedName>
    <definedName name="ConfName_1">[6]Обновление!#REF!</definedName>
    <definedName name="Currency_Risk_Factor">1.05</definedName>
    <definedName name="d">#REF!</definedName>
    <definedName name="Database">#REF!</definedName>
    <definedName name="DateColJournal">#REF!</definedName>
    <definedName name="Dc">[10]Lucent!#REF!</definedName>
    <definedName name="dck" localSheetId="0">[4]топография!#REF!</definedName>
    <definedName name="dck">[4]топография!#REF!</definedName>
    <definedName name="dck_1">[4]топография!#REF!</definedName>
    <definedName name="ddduy">#REF!</definedName>
    <definedName name="Delivery">1.15</definedName>
    <definedName name="deviation1">#REF!</definedName>
    <definedName name="df">#REF!</definedName>
    <definedName name="dfff">[4]топография!#REF!</definedName>
    <definedName name="Disc_Tbl">#REF!</definedName>
    <definedName name="DiscontRate">#REF!</definedName>
    <definedName name="Dl">[10]Lucent!#REF!</definedName>
    <definedName name="DM">#REF!</definedName>
    <definedName name="Dsc_Vector">#REF!</definedName>
    <definedName name="e" hidden="1">{#N/A,#N/A,TRUE,"Смета на пасс. обор. №1"}</definedName>
    <definedName name="e_1" hidden="1">{#N/A,#N/A,TRUE,"Смета на пасс. обор. №1"}</definedName>
    <definedName name="EILName">[5]Лист1!#REF!</definedName>
    <definedName name="EILName_1">[6]Обновление!#REF!</definedName>
    <definedName name="EQUIP">[11]Спецификация!#REF!</definedName>
    <definedName name="ert">#REF!</definedName>
    <definedName name="Excel_BuiltIn_Database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_1">#REF!</definedName>
    <definedName name="Excel_BuiltIn_Print_Area_10_1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3">"$#ССЫЛ!.$A$2:$E$8"</definedName>
    <definedName name="Excel_BuiltIn_Print_Area_14">#REF!</definedName>
    <definedName name="Excel_BuiltIn_Print_Area_14_1">"$#ССЫЛ!.$#ССЫЛ!$#ССЫЛ!:$#ССЫЛ!$#ССЫЛ!"</definedName>
    <definedName name="Excel_BuiltIn_Print_Area_2">"$#ССЫЛ!.$A$2:$D$4"</definedName>
    <definedName name="Excel_BuiltIn_Print_Area_2_1">#REF!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3">"$#ССЫЛ!.$#ССЫЛ!$#ССЫЛ!:$#ССЫЛ!$#ССЫЛ!"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7">"$#ССЫЛ!.$A$2:$E$5"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4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fg">#REF!</definedName>
    <definedName name="fgh">[4]топография!#REF!</definedName>
    <definedName name="fl">[10]Lucent!#REF!</definedName>
    <definedName name="Grp_Vector">#REF!</definedName>
    <definedName name="h">#REF!</definedName>
    <definedName name="hPriceRange">[5]Лист1!#REF!</definedName>
    <definedName name="hPriceRange_1">[6]Цена!#REF!</definedName>
    <definedName name="i">#REF!</definedName>
    <definedName name="idPriceColumn">[5]Лист1!#REF!</definedName>
    <definedName name="idPriceColumn_1">[6]Цена!#REF!</definedName>
    <definedName name="iii">#REF!</definedName>
    <definedName name="iiiii">#REF!</definedName>
    <definedName name="Importation_Cost">#REF!</definedName>
    <definedName name="infl">[12]ПДР!#REF!</definedName>
    <definedName name="Itog" localSheetId="0">#REF!</definedName>
    <definedName name="Itog">#REF!</definedName>
    <definedName name="Itog_1">#REF!</definedName>
    <definedName name="j" hidden="1">{#N/A,#N/A,TRUE,"Смета на пасс. обор. №1"}</definedName>
    <definedName name="j_1" hidden="1">{#N/A,#N/A,TRUE,"Смета на пасс. обор. №1"}</definedName>
    <definedName name="jkjhggh">#REF!</definedName>
    <definedName name="kkkkk">#REF!</definedName>
    <definedName name="Koeffcb">#REF!</definedName>
    <definedName name="kp">[12]ПДР!#REF!</definedName>
    <definedName name="KPlan" localSheetId="0">#REF!</definedName>
    <definedName name="KPlan">#REF!</definedName>
    <definedName name="l">#REF!</definedName>
    <definedName name="language">#REF!</definedName>
    <definedName name="ljujhunb">[4]топография!#REF!</definedName>
    <definedName name="lp">[13]Panduit!$E$4</definedName>
    <definedName name="m">[14]Microsoft!#REF!</definedName>
    <definedName name="MATER">[11]Спецификация!#REF!</definedName>
    <definedName name="mm">[14]Microsoft!#REF!</definedName>
    <definedName name="mmm">[14]Microsoft!#REF!</definedName>
    <definedName name="n">#REF!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Nalog">#REF!</definedName>
    <definedName name="name">#REF!</definedName>
    <definedName name="ngh">[4]топография!#REF!</definedName>
    <definedName name="NumColJournal">#REF!</definedName>
    <definedName name="o">#REF!</definedName>
    <definedName name="OELName">[5]Лист1!#REF!</definedName>
    <definedName name="OELName_1">[6]Обновление!#REF!</definedName>
    <definedName name="OPLName">[5]Лист1!#REF!</definedName>
    <definedName name="OPLName_1">[6]Обновление!#REF!</definedName>
    <definedName name="oppp">#REF!</definedName>
    <definedName name="p" hidden="1">{#N/A,#N/A,TRUE,"Смета на пасс. обор. №1"}</definedName>
    <definedName name="p_1" hidden="1">{#N/A,#N/A,TRUE,"Смета на пасс. обор. №1"}</definedName>
    <definedName name="PeriodLastYearName">[8]ФедД!$AH$20</definedName>
    <definedName name="PeriodThisYearName">[8]ФедД!$AG$20</definedName>
    <definedName name="pp">#REF!</definedName>
    <definedName name="ppp">#REF!</definedName>
    <definedName name="pr">[11]Спецификация!#REF!</definedName>
    <definedName name="PriceRange">[5]Лист1!#REF!</definedName>
    <definedName name="PriceRange_1">[6]Цена!#REF!</definedName>
    <definedName name="Print_Titles" localSheetId="16">'Расчёт по НЦС '!$14:$14</definedName>
    <definedName name="Profit">[10]Lucent!#REF!</definedName>
    <definedName name="profit2">[10]Lucent!#REF!</definedName>
    <definedName name="ProfitLucent">1.65</definedName>
    <definedName name="PROJ">[11]Спецификация!#REF!</definedName>
    <definedName name="propis">#REF!</definedName>
    <definedName name="q">#REF!</definedName>
    <definedName name="qqq" hidden="1">{#N/A,#N/A,TRUE,"Смета на пасс. обор. №1"}</definedName>
    <definedName name="qqq_1" hidden="1">{#N/A,#N/A,TRUE,"Смета на пасс. обор. №1"}</definedName>
    <definedName name="qqqqqqq">[4]топография!#REF!</definedName>
    <definedName name="qqqqqqqqqqqqqqqqqqqqqqqqqqqqqqqqqqq">#REF!</definedName>
    <definedName name="QT_Type">"QT-2L"</definedName>
    <definedName name="qwer">#REF!</definedName>
    <definedName name="R_Lst">#REF!</definedName>
    <definedName name="R_Net">#REF!</definedName>
    <definedName name="Rate">#REF!</definedName>
    <definedName name="rehl">#REF!</definedName>
    <definedName name="rf">#REF!</definedName>
    <definedName name="Rit">[15]УКП!$H$3</definedName>
    <definedName name="rr">'[16]Пример расчета'!#REF!</definedName>
    <definedName name="rty">#REF!</definedName>
    <definedName name="rtyrty">#REF!</definedName>
    <definedName name="sd">#REF!</definedName>
    <definedName name="SD_DC">#REF!</definedName>
    <definedName name="sdd">[4]топография!#REF!</definedName>
    <definedName name="sddsdaD">[4]топография!#REF!</definedName>
    <definedName name="SDDsfd">#REF!</definedName>
    <definedName name="SDSA">#REF!</definedName>
    <definedName name="SF_SFs">#REF!</definedName>
    <definedName name="short">[17]!short</definedName>
    <definedName name="SM">#REF!</definedName>
    <definedName name="SM_SM">#REF!</definedName>
    <definedName name="SM_STO" localSheetId="0">#REF!</definedName>
    <definedName name="SM_STO">#REF!</definedName>
    <definedName name="SM_STO_1">'[18]СМЕТА проект'!#REF!</definedName>
    <definedName name="SM_STO1" localSheetId="0">#REF!</definedName>
    <definedName name="SM_STO1">#REF!</definedName>
    <definedName name="SM_STO1_1">#REF!</definedName>
    <definedName name="SM_STO1_1_1">#REF!</definedName>
    <definedName name="SM_STO2" localSheetId="0">#REF!</definedName>
    <definedName name="SM_STO2">#REF!</definedName>
    <definedName name="SM_STO2_1">#REF!</definedName>
    <definedName name="SM_STO3" localSheetId="0">#REF!</definedName>
    <definedName name="SM_STO3">#REF!</definedName>
    <definedName name="SM_STO3_1">#REF!</definedName>
    <definedName name="Smmmmmmmmmmmmmmm">#REF!</definedName>
    <definedName name="Status">#REF!</definedName>
    <definedName name="SU_5">#REF!</definedName>
    <definedName name="SUM_" localSheetId="0">#REF!</definedName>
    <definedName name="SUM_">#REF!</definedName>
    <definedName name="SUM__1">#REF!</definedName>
    <definedName name="SUM_1" localSheetId="0">#REF!</definedName>
    <definedName name="SUM_1">#REF!</definedName>
    <definedName name="SUM_1_1">#REF!</definedName>
    <definedName name="SUM_1_1_1">#REF!</definedName>
    <definedName name="sum_2">#REF!</definedName>
    <definedName name="SUM_3" localSheetId="0">#REF!</definedName>
    <definedName name="SUM_3">#REF!</definedName>
    <definedName name="SUM_3_1">#REF!</definedName>
    <definedName name="sum_4">#REF!</definedName>
    <definedName name="SV">#REF!</definedName>
    <definedName name="SV_25">#REF!</definedName>
    <definedName name="SV_STO">#REF!</definedName>
    <definedName name="t">#REF!</definedName>
    <definedName name="Time_diff">#REF!</definedName>
    <definedName name="Times">#REF!</definedName>
    <definedName name="Times_1">#REF!</definedName>
    <definedName name="Times_10">#REF!</definedName>
    <definedName name="Times_11">#REF!</definedName>
    <definedName name="Times_12">#REF!</definedName>
    <definedName name="Times_13">#REF!</definedName>
    <definedName name="Times_14">#REF!</definedName>
    <definedName name="Times_15">#REF!</definedName>
    <definedName name="Times_16">#REF!</definedName>
    <definedName name="Times_17">#REF!</definedName>
    <definedName name="Times_18">#REF!</definedName>
    <definedName name="Times_19">#REF!</definedName>
    <definedName name="Times_2">#REF!</definedName>
    <definedName name="Times_20">#REF!</definedName>
    <definedName name="Times_21">#REF!</definedName>
    <definedName name="Times_22">#REF!</definedName>
    <definedName name="Times_49">#REF!</definedName>
    <definedName name="Times_5">#REF!</definedName>
    <definedName name="Times_50">#REF!</definedName>
    <definedName name="Times_51">#REF!</definedName>
    <definedName name="Times_52">#REF!</definedName>
    <definedName name="Times_53">#REF!</definedName>
    <definedName name="Times_54">#REF!</definedName>
    <definedName name="Times_6">#REF!</definedName>
    <definedName name="Times_7">#REF!</definedName>
    <definedName name="Times_8">#REF!</definedName>
    <definedName name="Times_9">#REF!</definedName>
    <definedName name="title">'[19]Огл. Графиков'!$B$2:$B$31</definedName>
    <definedName name="tyu">#REF!</definedName>
    <definedName name="U_Lst">#REF!</definedName>
    <definedName name="U_Net">#REF!</definedName>
    <definedName name="ujl">#REF!</definedName>
    <definedName name="USA">[20]Шкаф!#REF!</definedName>
    <definedName name="USA_1">#REF!</definedName>
    <definedName name="usd">#REF!</definedName>
    <definedName name="v">#REF!</definedName>
    <definedName name="vhjk">[4]топография!#REF!</definedName>
    <definedName name="vsego">#REF!</definedName>
    <definedName name="w">#REF!</definedName>
    <definedName name="we" hidden="1">{#N/A,#N/A,TRUE,"Смета на пасс. обор. №1"}</definedName>
    <definedName name="we_1" hidden="1">{#N/A,#N/A,TRUE,"Смета на пасс. обор. №1"}</definedName>
    <definedName name="wer">#REF!</definedName>
    <definedName name="WORK">[11]Спецификация!#REF!</definedName>
    <definedName name="wrn.1." localSheetId="0" hidden="1">{#N/A,#N/A,FALSE,"Шаблон_Спец1"}</definedName>
    <definedName name="wrn.1." localSheetId="7" hidden="1">{#N/A,#N/A,FALSE,"Шаблон_Спец1"}</definedName>
    <definedName name="wrn.1." hidden="1">{#N/A,#N/A,FALSE,"Шаблон_Спец1"}</definedName>
    <definedName name="wrn.sp2344." hidden="1">{#N/A,#N/A,TRUE,"Смета на пасс. обор. №1"}</definedName>
    <definedName name="wrn.sp2344._1" hidden="1">{#N/A,#N/A,TRUE,"Смета на пасс. обор. №1"}</definedName>
    <definedName name="wrn.sp2345" hidden="1">{#N/A,#N/A,TRUE,"Смета на пасс. обор. №1"}</definedName>
    <definedName name="wrn.sp2345_1" hidden="1">{#N/A,#N/A,TRUE,"Смета на пасс. обор. №1"}</definedName>
    <definedName name="ww">#REF!</definedName>
    <definedName name="xh">#REF!</definedName>
    <definedName name="y">#REF!</definedName>
    <definedName name="Yamaha_26">#REF!</definedName>
    <definedName name="yui">#REF!</definedName>
    <definedName name="yyy">#REF!</definedName>
    <definedName name="ZAK1" localSheetId="0">#REF!</definedName>
    <definedName name="ZAK1">#REF!</definedName>
    <definedName name="ZAK1_1">#REF!</definedName>
    <definedName name="ZAK2" localSheetId="0">#REF!</definedName>
    <definedName name="ZAK2">#REF!</definedName>
    <definedName name="ZAK2_1">#REF!</definedName>
    <definedName name="zak3">#REF!</definedName>
    <definedName name="zxdc">#REF!</definedName>
    <definedName name="zzzz">#REF!</definedName>
    <definedName name="а" hidden="1">{#N/A,#N/A,TRUE,"Смета на пасс. обор. №1"}</definedName>
    <definedName name="а_1" hidden="1">{#N/A,#N/A,TRUE,"Смета на пасс. обор. №1"}</definedName>
    <definedName name="а1">#REF!</definedName>
    <definedName name="А15">#REF!</definedName>
    <definedName name="А2">#REF!</definedName>
    <definedName name="А34">#REF!</definedName>
    <definedName name="а35">#REF!</definedName>
    <definedName name="а36" localSheetId="0">#REF!</definedName>
    <definedName name="а36">#REF!</definedName>
    <definedName name="а36_1">#REF!</definedName>
    <definedName name="аа" localSheetId="0">[4]топография!#REF!</definedName>
    <definedName name="аа">[4]топография!#REF!</definedName>
    <definedName name="ААА">#REF!</definedName>
    <definedName name="аааа">#REF!</definedName>
    <definedName name="ааааа">#REF!</definedName>
    <definedName name="аааааа">#REF!</definedName>
    <definedName name="ааааааа">#REF!</definedName>
    <definedName name="аб">#REF!</definedName>
    <definedName name="ав">#REF!</definedName>
    <definedName name="ав_1">#REF!</definedName>
    <definedName name="авввввввввввввввввввв">#REF!</definedName>
    <definedName name="авпявап">#REF!</definedName>
    <definedName name="авпяпав">#REF!</definedName>
    <definedName name="авРВп">#REF!</definedName>
    <definedName name="авс">#REF!</definedName>
    <definedName name="автом">#REF!</definedName>
    <definedName name="аглвг">#REF!</definedName>
    <definedName name="админ">#REF!</definedName>
    <definedName name="аднг">#REF!</definedName>
    <definedName name="адоад">#REF!</definedName>
    <definedName name="адожд">#REF!</definedName>
    <definedName name="Азб">#REF!</definedName>
    <definedName name="АКСТ">'[21]Лист опроса'!$B$22</definedName>
    <definedName name="ало">#REF!</definedName>
    <definedName name="Алтайский_край">#REF!</definedName>
    <definedName name="Алтайский_край_1">#REF!</definedName>
    <definedName name="Амурская_область">#REF!</definedName>
    <definedName name="Амурская_область_1">#REF!</definedName>
    <definedName name="ангданга">#REF!</definedName>
    <definedName name="ангщ">#REF!</definedName>
    <definedName name="анд">#REF!</definedName>
    <definedName name="анол">#REF!</definedName>
    <definedName name="анрл">[4]топография!#REF!</definedName>
    <definedName name="аода">#REF!</definedName>
    <definedName name="аодадо">#REF!</definedName>
    <definedName name="аодра">#REF!</definedName>
    <definedName name="аол">[4]топография!#REF!</definedName>
    <definedName name="аолрмб">[22]Вспомогательный!$D$77</definedName>
    <definedName name="аопы">#REF!</definedName>
    <definedName name="аопыао">#REF!</definedName>
    <definedName name="аоыао">#REF!</definedName>
    <definedName name="ап" hidden="1">{#N/A,#N/A,TRUE,"Смета на пасс. обор. №1"}</definedName>
    <definedName name="ап_1" hidden="1">{#N/A,#N/A,TRUE,"Смета на пасс. обор. №1"}</definedName>
    <definedName name="ап12">#REF!</definedName>
    <definedName name="апоап">#REF!</definedName>
    <definedName name="аповоп">#REF!</definedName>
    <definedName name="апопр">#REF!</definedName>
    <definedName name="апорапо">#REF!</definedName>
    <definedName name="апотиа">#REF!</definedName>
    <definedName name="апоыа">#REF!</definedName>
    <definedName name="апоыаоп">#REF!</definedName>
    <definedName name="апоыапо">#REF!</definedName>
    <definedName name="апоыоо">#REF!</definedName>
    <definedName name="апр" hidden="1">{#N/A,#N/A,TRUE,"Смета на пасс. обор. №1"}</definedName>
    <definedName name="апр_1" hidden="1">{#N/A,#N/A,TRUE,"Смета на пасс. обор. №1"}</definedName>
    <definedName name="аправи">#REF!</definedName>
    <definedName name="апрво">#REF!</definedName>
    <definedName name="апрыа">#REF!</definedName>
    <definedName name="апрыапр">[4]топография!#REF!</definedName>
    <definedName name="апыо">#REF!</definedName>
    <definedName name="апырр">#REF!</definedName>
    <definedName name="араера">#REF!</definedName>
    <definedName name="арбь">#REF!</definedName>
    <definedName name="арл">#REF!</definedName>
    <definedName name="арла">[4]топография!#REF!</definedName>
    <definedName name="аро">#REF!</definedName>
    <definedName name="ародар">#REF!</definedName>
    <definedName name="ародард">[4]топография!#REF!</definedName>
    <definedName name="ародарод">#REF!</definedName>
    <definedName name="ародра">#REF!</definedName>
    <definedName name="арол">#REF!</definedName>
    <definedName name="аролаол">#REF!</definedName>
    <definedName name="арпа">#REF!</definedName>
    <definedName name="Архангельская_область">#REF!</definedName>
    <definedName name="Архангельская_область_1">#REF!</definedName>
    <definedName name="арьдбра">[4]топография!#REF!</definedName>
    <definedName name="астр">#REF!</definedName>
    <definedName name="Астраханская_область">#REF!</definedName>
    <definedName name="Астрахань">#REF!</definedName>
    <definedName name="Астрахань_1">#REF!</definedName>
    <definedName name="Астрахань_2">#REF!</definedName>
    <definedName name="Астрахань_22">#REF!</definedName>
    <definedName name="Астрахань_49">#REF!</definedName>
    <definedName name="Астрахань_5">#REF!</definedName>
    <definedName name="Астрахань_50">#REF!</definedName>
    <definedName name="Астрахань_51">#REF!</definedName>
    <definedName name="Астрахань_52">#REF!</definedName>
    <definedName name="Астрахань_53">#REF!</definedName>
    <definedName name="Астрахань_54">#REF!</definedName>
    <definedName name="АСУТП">#REF!</definedName>
    <definedName name="АСУТП2">#REF!</definedName>
    <definedName name="АСУТП2_1">#REF!</definedName>
    <definedName name="АСУТП2_2">#REF!</definedName>
    <definedName name="АСУТП2_22">#REF!</definedName>
    <definedName name="АСУТП2_49">#REF!</definedName>
    <definedName name="АСУТП2_5">#REF!</definedName>
    <definedName name="АСУТП2_50">#REF!</definedName>
    <definedName name="АСУТП2_51">#REF!</definedName>
    <definedName name="АСУТП2_52">#REF!</definedName>
    <definedName name="АСУТП2_53">#REF!</definedName>
    <definedName name="АСУТП2_54">#REF!</definedName>
    <definedName name="АСУТПАстрахань">#REF!</definedName>
    <definedName name="АСУТПАстрахань_1">#REF!</definedName>
    <definedName name="АСУТПАстрахань_2">#REF!</definedName>
    <definedName name="АСУТПАстрахань_22">#REF!</definedName>
    <definedName name="АСУТПАстрахань_49">#REF!</definedName>
    <definedName name="АСУТПАстрахань_5">#REF!</definedName>
    <definedName name="АСУТПАстрахань_50">#REF!</definedName>
    <definedName name="АСУТПАстрахань_51">#REF!</definedName>
    <definedName name="АСУТПАстрахань_52">#REF!</definedName>
    <definedName name="АСУТПАстрахань_53">#REF!</definedName>
    <definedName name="АСУТПАстрахань_54">#REF!</definedName>
    <definedName name="АСУТПН.Новгород">#REF!</definedName>
    <definedName name="АСУТПН.Новгород_1">#REF!</definedName>
    <definedName name="АСУТПН.Новгород_2">#REF!</definedName>
    <definedName name="АСУТПН.Новгород_22">#REF!</definedName>
    <definedName name="АСУТПН.Новгород_49">#REF!</definedName>
    <definedName name="АСУТПН.Новгород_5">#REF!</definedName>
    <definedName name="АСУТПН.Новгород_50">#REF!</definedName>
    <definedName name="АСУТПН.Новгород_51">#REF!</definedName>
    <definedName name="АСУТПН.Новгород_52">#REF!</definedName>
    <definedName name="АСУТПН.Новгород_53">#REF!</definedName>
    <definedName name="АСУТПН.Новгород_54">#REF!</definedName>
    <definedName name="АСУТПСтаврополь">#REF!</definedName>
    <definedName name="АСУТПСтаврополь_1">#REF!</definedName>
    <definedName name="АСУТПСтаврополь_2">#REF!</definedName>
    <definedName name="АСУТПСтаврополь_22">#REF!</definedName>
    <definedName name="АСУТПСтаврополь_49">#REF!</definedName>
    <definedName name="АСУТПСтаврополь_5">#REF!</definedName>
    <definedName name="АСУТПСтаврополь_50">#REF!</definedName>
    <definedName name="АСУТПСтаврополь_51">#REF!</definedName>
    <definedName name="АСУТПСтаврополь_52">#REF!</definedName>
    <definedName name="АСУТПСтаврополь_53">#REF!</definedName>
    <definedName name="АСУТПСтаврополь_54">#REF!</definedName>
    <definedName name="АФС">[4]топография!#REF!</definedName>
    <definedName name="ачпо">[4]топография!#REF!</definedName>
    <definedName name="аыв">#REF!</definedName>
    <definedName name="аыоап">#REF!</definedName>
    <definedName name="аыоапо">#REF!</definedName>
    <definedName name="аыопыао">#REF!</definedName>
    <definedName name="аыпр">[4]топография!#REF!</definedName>
    <definedName name="аыпрыпр">#REF!</definedName>
    <definedName name="аыыпо">[4]топография!#REF!</definedName>
    <definedName name="б" hidden="1">{#N/A,#N/A,TRUE,"Смета на пасс. обор. №1"}</definedName>
    <definedName name="б_1" hidden="1">{#N/A,#N/A,TRUE,"Смета на пасс. обор. №1"}</definedName>
    <definedName name="бабабла" hidden="1">{#N/A,#N/A,TRUE,"Смета на пасс. обор. №1"}</definedName>
    <definedName name="бабабла_1" hidden="1">{#N/A,#N/A,TRUE,"Смета на пасс. обор. №1"}</definedName>
    <definedName name="_xlnm.Database">'[23]ПС 110 кВ (доп)'!$B$1:$F$18</definedName>
    <definedName name="БАК2">#REF!</definedName>
    <definedName name="Белгородская_область">#REF!</definedName>
    <definedName name="Бланк_сметы">#REF!</definedName>
    <definedName name="бол" hidden="1">{#N/A,#N/A,TRUE,"Смета на пасс. обор. №1"}</definedName>
    <definedName name="бол_1" hidden="1">{#N/A,#N/A,TRUE,"Смета на пасс. обор. №1"}</definedName>
    <definedName name="бпрбь">#REF!</definedName>
    <definedName name="Брянская_область">#REF!</definedName>
    <definedName name="БСИР">#REF!</definedName>
    <definedName name="Буровой_понтон">#REF!</definedName>
    <definedName name="в" hidden="1">{#N/A,#N/A,TRUE,"Смета на пасс. обор. №1"}</definedName>
    <definedName name="в_1" hidden="1">{#N/A,#N/A,TRUE,"Смета на пасс. обор. №1"}</definedName>
    <definedName name="В5">#REF!</definedName>
    <definedName name="ва">#REF!</definedName>
    <definedName name="ва3">#REF!</definedName>
    <definedName name="вав">[4]топография!#REF!</definedName>
    <definedName name="вава">#REF!</definedName>
    <definedName name="вавввввввввввввв">#REF!</definedName>
    <definedName name="ВАЛ_">#REF!</definedName>
    <definedName name="ВАЛ_1">#REF!</definedName>
    <definedName name="ВАЛ_4">#REF!</definedName>
    <definedName name="Валаам">#REF!</definedName>
    <definedName name="вангл">#REF!</definedName>
    <definedName name="ванлр">#REF!</definedName>
    <definedName name="ванол">[4]топография!#REF!</definedName>
    <definedName name="вао">#REF!</definedName>
    <definedName name="вап" hidden="1">{#N/A,#N/A,TRUE,"Смета на пасс. обор. №1"}</definedName>
    <definedName name="вап_1" hidden="1">{#N/A,#N/A,TRUE,"Смета на пасс. обор. №1"}</definedName>
    <definedName name="вапапо" hidden="1">{#N/A,#N/A,TRUE,"Смета на пасс. обор. №1"}</definedName>
    <definedName name="вапапо_1" hidden="1">{#N/A,#N/A,TRUE,"Смета на пасс. обор. №1"}</definedName>
    <definedName name="вапвя">#REF!</definedName>
    <definedName name="вапр">#REF!</definedName>
    <definedName name="вапяп">#REF!</definedName>
    <definedName name="вар">[4]топография!#REF!</definedName>
    <definedName name="варо">#REF!</definedName>
    <definedName name="вафывффффффф">#REF!</definedName>
    <definedName name="ваы">#REF!</definedName>
    <definedName name="вв" localSheetId="0">[4]топография!#REF!</definedName>
    <definedName name="вв">[4]топография!#REF!</definedName>
    <definedName name="ввв">#REF!</definedName>
    <definedName name="вввв">#REF!</definedName>
    <definedName name="ввод">#REF!</definedName>
    <definedName name="ввод_1">#REF!</definedName>
    <definedName name="ввод_49">#REF!</definedName>
    <definedName name="ввод_50">#REF!</definedName>
    <definedName name="ввод_51">#REF!</definedName>
    <definedName name="ввод_52">#REF!</definedName>
    <definedName name="ввод_53">#REF!</definedName>
    <definedName name="ввод_54">#REF!</definedName>
    <definedName name="вген">#REF!</definedName>
    <definedName name="вглльа">#REF!</definedName>
    <definedName name="ве">#REF!</definedName>
    <definedName name="ведущий">#REF!</definedName>
    <definedName name="венл">#REF!</definedName>
    <definedName name="вено">#REF!</definedName>
    <definedName name="веноевн">#REF!</definedName>
    <definedName name="венолвенп">#REF!</definedName>
    <definedName name="веноь">#REF!</definedName>
    <definedName name="венрол">#REF!</definedName>
    <definedName name="венш">#REF!</definedName>
    <definedName name="вео">#REF!</definedName>
    <definedName name="веше">#REF!</definedName>
    <definedName name="вика">#REF!</definedName>
    <definedName name="вирваы">#REF!</definedName>
    <definedName name="вкпвп">#REF!</definedName>
    <definedName name="Владимирская_область">#REF!</definedName>
    <definedName name="влнг">[4]топография!#REF!</definedName>
    <definedName name="внеове">#REF!</definedName>
    <definedName name="внеое">#REF!</definedName>
    <definedName name="внлг">#REF!</definedName>
    <definedName name="внорьп">#REF!</definedName>
    <definedName name="внр">#REF!</definedName>
    <definedName name="Внут_Т">#REF!</definedName>
    <definedName name="вов">#REF!</definedName>
    <definedName name="вое">#REF!</definedName>
    <definedName name="Волгоградская_область">#REF!</definedName>
    <definedName name="Вологодская_область">#REF!</definedName>
    <definedName name="Вологодская_область_1">#REF!</definedName>
    <definedName name="воп">[4]топография!#REF!</definedName>
    <definedName name="вопрв">#REF!</definedName>
    <definedName name="вопров">#REF!</definedName>
    <definedName name="Воронежская_область">#REF!</definedName>
    <definedName name="Вп">#REF!</definedName>
    <definedName name="впа">#REF!</definedName>
    <definedName name="впо">#REF!</definedName>
    <definedName name="впоп">[4]топография!#REF!</definedName>
    <definedName name="впор">#REF!</definedName>
    <definedName name="впр">#REF!</definedName>
    <definedName name="впрвпр">#REF!</definedName>
    <definedName name="впрл">#REF!</definedName>
    <definedName name="впрлвпр">#REF!</definedName>
    <definedName name="впрлпр">#REF!</definedName>
    <definedName name="впрлрпл">#REF!</definedName>
    <definedName name="впро">#REF!</definedName>
    <definedName name="впров">#REF!</definedName>
    <definedName name="впрь">#REF!</definedName>
    <definedName name="впрьвп">#REF!</definedName>
    <definedName name="впрьрь">#REF!</definedName>
    <definedName name="вр">#REF!</definedName>
    <definedName name="вравар">#REF!</definedName>
    <definedName name="Времен">[24]Коэфф!$B$2</definedName>
    <definedName name="вро">#REF!</definedName>
    <definedName name="вров">#REF!</definedName>
    <definedName name="вровап">#REF!</definedName>
    <definedName name="врп">#REF!</definedName>
    <definedName name="врплнл">#REF!</definedName>
    <definedName name="врпов">#REF!</definedName>
    <definedName name="врповор">#REF!</definedName>
    <definedName name="врпьт">[4]топография!#REF!</definedName>
    <definedName name="врь">[4]топография!#REF!</definedName>
    <definedName name="врьпврь">#REF!</definedName>
    <definedName name="ВСЕГО">#REF!</definedName>
    <definedName name="Всего_по_смете">#REF!</definedName>
    <definedName name="ВсегоРучБур">[25]СмРучБур!$J$40</definedName>
    <definedName name="ВсегоШурфов">#REF!</definedName>
    <definedName name="Вспом">#REF!</definedName>
    <definedName name="Вспомогательные_работы">#REF!</definedName>
    <definedName name="ВТ">#REF!</definedName>
    <definedName name="втор_кат">#REF!</definedName>
    <definedName name="Вторич">#REF!</definedName>
    <definedName name="второй">#REF!</definedName>
    <definedName name="втратар">#REF!</definedName>
    <definedName name="ВЫЕЗД_всего">[26]РасчетКомандир1!$M$1:$M$65536</definedName>
    <definedName name="ВЫЕЗД_всего_1">[26]РасчетКомандир2!$O$1:$O$65536</definedName>
    <definedName name="ВЫЕЗД_период">[26]РасчетКомандир1!$E$1:$E$65536</definedName>
    <definedName name="ВЫЕЗД_период_1">[26]РасчетКомандир2!$E$1:$E$65536</definedName>
    <definedName name="Вып_ОФ_с_пц">[19]рабочий!$Y$202:$AP$224</definedName>
    <definedName name="Вып_с_новых_ОФ">[19]рабочий!$Y$277:$AP$299</definedName>
    <definedName name="выфвы">[12]ПДР!#REF!</definedName>
    <definedName name="Выход">[9]Управление!$AF$20</definedName>
    <definedName name="Вычислительная_техника">[20]Коэфф1.!#REF!</definedName>
    <definedName name="Вычислительная_техника_1">#REF!</definedName>
    <definedName name="выы">#REF!</definedName>
    <definedName name="г">#REF!</definedName>
    <definedName name="ГАП">#REF!</definedName>
    <definedName name="ггггггггггггггггггггггггггггггггггггггггггггггг">[4]топография!#REF!</definedName>
    <definedName name="гелог">#REF!</definedName>
    <definedName name="гео">#REF!</definedName>
    <definedName name="геог">#REF!</definedName>
    <definedName name="геодез1">[27]геолог!$L$81</definedName>
    <definedName name="геодезия">#REF!</definedName>
    <definedName name="геол">[28]Смета!#REF!</definedName>
    <definedName name="геол.1">#REF!</definedName>
    <definedName name="геол_1">[29]Смета!#REF!</definedName>
    <definedName name="геол_2">[30]Смета!#REF!</definedName>
    <definedName name="Геол_Лазаревск">[4]топография!#REF!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[31]Смета!#REF!</definedName>
    <definedName name="гид_1">[32]Смета!#REF!</definedName>
    <definedName name="гид_2">[33]Смета!#REF!</definedName>
    <definedName name="Гидр">[4]топография!#REF!</definedName>
    <definedName name="Гидро">[4]топография!#REF!</definedName>
    <definedName name="гидро1">#REF!</definedName>
    <definedName name="гидро1_1">#REF!</definedName>
    <definedName name="гидрол">#REF!</definedName>
    <definedName name="Гидролог">#REF!</definedName>
    <definedName name="гидролог_1">#REF!</definedName>
    <definedName name="Гидрология_7.03.08">[4]топография!#REF!</definedName>
    <definedName name="ГИП">#REF!</definedName>
    <definedName name="ГИП_1">#REF!</definedName>
    <definedName name="глрп">#REF!</definedName>
    <definedName name="гном">#REF!</definedName>
    <definedName name="год1">#REF!</definedName>
    <definedName name="гор">#REF!</definedName>
    <definedName name="город">#REF!</definedName>
    <definedName name="город_49">#REF!</definedName>
    <definedName name="город_50">#REF!</definedName>
    <definedName name="город_51">#REF!</definedName>
    <definedName name="город_52">#REF!</definedName>
    <definedName name="город_53">#REF!</definedName>
    <definedName name="город_54">#REF!</definedName>
    <definedName name="гпдш">#REF!</definedName>
    <definedName name="гпшд">#REF!</definedName>
    <definedName name="График">"Диагр. 4"</definedName>
    <definedName name="ГРП">#REF!</definedName>
    <definedName name="ГРП1">#REF!</definedName>
    <definedName name="гш">#REF!</definedName>
    <definedName name="гшд">#REF!</definedName>
    <definedName name="гшн">#REF!</definedName>
    <definedName name="гшпшщ">[4]топография!#REF!</definedName>
    <definedName name="гшшг">NA()</definedName>
    <definedName name="Д">#REF!</definedName>
    <definedName name="д1" localSheetId="0">#REF!</definedName>
    <definedName name="д1">#REF!</definedName>
    <definedName name="д10" localSheetId="0">#REF!</definedName>
    <definedName name="д10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5" localSheetId="0">#REF!</definedName>
    <definedName name="д5">#REF!</definedName>
    <definedName name="д6" localSheetId="0">#REF!</definedName>
    <definedName name="д6">#REF!</definedName>
    <definedName name="д7" localSheetId="0">#REF!</definedName>
    <definedName name="д7">#REF!</definedName>
    <definedName name="д8" localSheetId="0">#REF!</definedName>
    <definedName name="д8">#REF!</definedName>
    <definedName name="д9" localSheetId="0">#REF!</definedName>
    <definedName name="д9">#REF!</definedName>
    <definedName name="дан">#REF!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[34]Смета!#REF!</definedName>
    <definedName name="ддддд">#REF!</definedName>
    <definedName name="Дельта">[35]DATA!$B$4</definedName>
    <definedName name="десятый">#REF!</definedName>
    <definedName name="Дефл_ц_пред_год">'[19]Текущие цены'!$AT$36:$BK$58</definedName>
    <definedName name="Дефлятор">#REF!</definedName>
    <definedName name="Дефлятор_1">#REF!</definedName>
    <definedName name="Дефлятор_годовой">'[19]Текущие цены'!$Y$4:$AP$27</definedName>
    <definedName name="Дефлятор_цепной">'[19]Текущие цены'!$Y$36:$AP$58</definedName>
    <definedName name="дж">[22]Вспомогательный!$D$36</definedName>
    <definedName name="дж1">[22]Вспомогательный!$D$38</definedName>
    <definedName name="джож">'[16]Пример расчета'!#REF!</definedName>
    <definedName name="джэ" hidden="1">{#N/A,#N/A,TRUE,"Смета на пасс. обор. №1"}</definedName>
    <definedName name="джэ_1" hidden="1">{#N/A,#N/A,TRUE,"Смета на пасс. обор. №1"}</definedName>
    <definedName name="диапазон">#REF!</definedName>
    <definedName name="Диск">#REF!</definedName>
    <definedName name="дл">#REF!</definedName>
    <definedName name="дл_1">#REF!</definedName>
    <definedName name="дл_10">#REF!</definedName>
    <definedName name="дл_11">#REF!</definedName>
    <definedName name="дл_12">#REF!</definedName>
    <definedName name="дл_13">#REF!</definedName>
    <definedName name="дл_14">#REF!</definedName>
    <definedName name="дл_15">#REF!</definedName>
    <definedName name="дл_16">#REF!</definedName>
    <definedName name="дл_17">#REF!</definedName>
    <definedName name="дл_18">#REF!</definedName>
    <definedName name="дл_19">#REF!</definedName>
    <definedName name="дл_2">#REF!</definedName>
    <definedName name="дл_20">#REF!</definedName>
    <definedName name="дл_21">#REF!</definedName>
    <definedName name="дл_49">#REF!</definedName>
    <definedName name="дл_50">#REF!</definedName>
    <definedName name="дл_51">#REF!</definedName>
    <definedName name="дл_52">#REF!</definedName>
    <definedName name="дл_53">#REF!</definedName>
    <definedName name="дл_54">#REF!</definedName>
    <definedName name="дл_6">#REF!</definedName>
    <definedName name="дл_7">#REF!</definedName>
    <definedName name="дл_8">#REF!</definedName>
    <definedName name="дл_9">#REF!</definedName>
    <definedName name="длдл">#REF!</definedName>
    <definedName name="Длинна_границы">#REF!</definedName>
    <definedName name="Длинна_границы_1">#REF!</definedName>
    <definedName name="Длинна_трассы">#REF!</definedName>
    <definedName name="Длинна_трассы_1">#REF!</definedName>
    <definedName name="ДЛО" localSheetId="0">#REF!</definedName>
    <definedName name="ДЛО">#REF!</definedName>
    <definedName name="длозщшзщдлжб">#REF!</definedName>
    <definedName name="длолдолд">#REF!</definedName>
    <definedName name="длощшл">#REF!</definedName>
    <definedName name="Дн_ставка">#REF!</definedName>
    <definedName name="дна">#REF!</definedName>
    <definedName name="Должность">'[36]Прямые расходы'!$C$10:$C$59</definedName>
    <definedName name="ДОЛЛАР">#REF!</definedName>
    <definedName name="доорп">#REF!</definedName>
    <definedName name="доп" hidden="1">{#N/A,#N/A,TRUE,"Смета на пасс. обор. №1"}</definedName>
    <definedName name="Доп._оборудование">[20]Коэфф1.!#REF!</definedName>
    <definedName name="Доп._оборудование_1">#REF!</definedName>
    <definedName name="доп_1" hidden="1">{#N/A,#N/A,TRUE,"Смета на пасс. обор. №1"}</definedName>
    <definedName name="Доп_оборуд">#REF!</definedName>
    <definedName name="допдшгед">#REF!</definedName>
    <definedName name="Дорога">[20]Шкаф!#REF!</definedName>
    <definedName name="Дорога_1">#REF!</definedName>
    <definedName name="дп" localSheetId="0">#REF!</definedName>
    <definedName name="дп">#REF!</definedName>
    <definedName name="др">#REF!</definedName>
    <definedName name="ДСК" localSheetId="0">[4]топография!#REF!</definedName>
    <definedName name="ДСК">[4]топография!#REF!</definedName>
    <definedName name="ДСК_1">[4]топография!#REF!</definedName>
    <definedName name="ДСК_14">[4]топография!#REF!</definedName>
    <definedName name="дск1">[4]топография!#REF!</definedName>
    <definedName name="дщшю">#REF!</definedName>
    <definedName name="дэ" localSheetId="0">#REF!</definedName>
    <definedName name="дэ">#REF!</definedName>
    <definedName name="е">#REF!</definedName>
    <definedName name="евнл">#REF!</definedName>
    <definedName name="евнлен">#REF!</definedName>
    <definedName name="ЕВР">[37]Поставка!$H$13</definedName>
    <definedName name="Еврейская_автономная_область">#REF!</definedName>
    <definedName name="Еврейская_автономная_область_1">#REF!</definedName>
    <definedName name="еврор">#REF!</definedName>
    <definedName name="еврь">#REF!</definedName>
    <definedName name="ен" hidden="1">{#N/A,#N/A,TRUE,"Смета на пасс. обор. №1"}</definedName>
    <definedName name="ен_1" hidden="1">{#N/A,#N/A,TRUE,"Смета на пасс. обор. №1"}</definedName>
    <definedName name="енвлпр">#REF!</definedName>
    <definedName name="енг">#REF!</definedName>
    <definedName name="енк">#REF!</definedName>
    <definedName name="енлопр">#REF!</definedName>
    <definedName name="ено">#REF!</definedName>
    <definedName name="еное">#REF!</definedName>
    <definedName name="ео">#REF!</definedName>
    <definedName name="еов">#REF!</definedName>
    <definedName name="ер">#REF!</definedName>
    <definedName name="еуг">#REF!</definedName>
    <definedName name="еыкг">[4]топография!#REF!</definedName>
    <definedName name="жж">[22]Вспомогательный!$D$80</definedName>
    <definedName name="жж_1" hidden="1">{#N/A,#N/A,TRUE,"Смета на пасс. обор. №1"}</definedName>
    <definedName name="жжж">#REF!</definedName>
    <definedName name="жл">#REF!</definedName>
    <definedName name="жпф">#REF!</definedName>
    <definedName name="жю" hidden="1">{#N/A,#N/A,TRUE,"Смета на пасс. обор. №1"}</definedName>
    <definedName name="жю_1" hidden="1">{#N/A,#N/A,TRUE,"Смета на пасс. обор. №1"}</definedName>
    <definedName name="Зависимые">#REF!</definedName>
    <definedName name="_xlnm.Print_Titles" localSheetId="13">ПД!$18:$18</definedName>
    <definedName name="_xlnm.Print_Titles" localSheetId="16">'Расчёт по НЦС '!$14:$14</definedName>
    <definedName name="_xlnm.Print_Titles" localSheetId="14">'РД (для ОВОС)'!$18:$18</definedName>
    <definedName name="ЗаказДолжность">[38]ОбмОбслЗемОд!$B$67</definedName>
    <definedName name="ЗаказИмя">[38]ОбмОбслЗемОд!$C$69</definedName>
    <definedName name="Заказчик">#REF!</definedName>
    <definedName name="Заказчик_1">#REF!</definedName>
    <definedName name="зжшщз">[4]топография!#REF!</definedName>
    <definedName name="Зимнее_удорожание">[24]Коэфф!$B$1</definedName>
    <definedName name="ЗИП_Всего">'[20]Прайс лист'!#REF!</definedName>
    <definedName name="ЗИП_Всего_1">#REF!</definedName>
    <definedName name="зол">#REF!</definedName>
    <definedName name="зол_1">#REF!</definedName>
    <definedName name="зол_10">#REF!</definedName>
    <definedName name="зол_11">#REF!</definedName>
    <definedName name="зол_12">#REF!</definedName>
    <definedName name="зол_13">#REF!</definedName>
    <definedName name="зол_14">#REF!</definedName>
    <definedName name="зол_15">#REF!</definedName>
    <definedName name="зол_16">#REF!</definedName>
    <definedName name="зол_17">#REF!</definedName>
    <definedName name="зол_18">#REF!</definedName>
    <definedName name="зол_19">#REF!</definedName>
    <definedName name="зол_2">#REF!</definedName>
    <definedName name="зол_20">#REF!</definedName>
    <definedName name="зол_21">#REF!</definedName>
    <definedName name="зол_49">#REF!</definedName>
    <definedName name="зол_50">#REF!</definedName>
    <definedName name="зол_51">#REF!</definedName>
    <definedName name="зол_52">#REF!</definedName>
    <definedName name="зол_53">#REF!</definedName>
    <definedName name="зол_54">#REF!</definedName>
    <definedName name="зол_6">#REF!</definedName>
    <definedName name="зол_7">#REF!</definedName>
    <definedName name="зол_8">#REF!</definedName>
    <definedName name="зол_9">#REF!</definedName>
    <definedName name="зощр">#REF!</definedName>
    <definedName name="зщ" hidden="1">{#N/A,#N/A,TRUE,"Смета на пасс. обор. №1"}</definedName>
    <definedName name="зщ_1" hidden="1">{#N/A,#N/A,TRUE,"Смета на пасс. обор. №1"}</definedName>
    <definedName name="ЗЮзя">#REF!</definedName>
    <definedName name="Ивановская_область">#REF!</definedName>
    <definedName name="ивпт">#REF!</definedName>
    <definedName name="изыск">#REF!</definedName>
    <definedName name="изыск_1">#REF!</definedName>
    <definedName name="ии" localSheetId="0">#REF!</definedName>
    <definedName name="ии">#REF!</definedName>
    <definedName name="ик">#REF!</definedName>
    <definedName name="имми">[4]топография!#REF!</definedName>
    <definedName name="имт">#REF!</definedName>
    <definedName name="Инвестор">#REF!</definedName>
    <definedName name="Инд">#REF!</definedName>
    <definedName name="Индекс">'[39]Расч(подряд)'!#REF!</definedName>
    <definedName name="индекс_0">#REF!</definedName>
    <definedName name="Индекс_1">#REF!</definedName>
    <definedName name="индекс_100">#REF!</definedName>
    <definedName name="индекс_101">#REF!</definedName>
    <definedName name="индекс_102">#REF!</definedName>
    <definedName name="индекс_103">#REF!</definedName>
    <definedName name="индекс_104">#REF!</definedName>
    <definedName name="индекс_105">#REF!</definedName>
    <definedName name="индекс_105032654">#REF!</definedName>
    <definedName name="индекс_999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_С3">#REF!</definedName>
    <definedName name="Индекс1">'[39]Расч(подряд)'!#REF!</definedName>
    <definedName name="Индекс2">'[39]Расч(подряд)'!#REF!</definedName>
    <definedName name="ИндексА">#REF!</definedName>
    <definedName name="инж">#REF!</definedName>
    <definedName name="инж_1">#REF!</definedName>
    <definedName name="инфл" localSheetId="0">#REF!</definedName>
    <definedName name="инфл">#REF!</definedName>
    <definedName name="иошль">#REF!</definedName>
    <definedName name="ип" localSheetId="0">#REF!</definedName>
    <definedName name="ип">#REF!</definedName>
    <definedName name="ИПусто">#REF!</definedName>
    <definedName name="ИПусто_1">#REF!</definedName>
    <definedName name="Иркутская_область">#REF!</definedName>
    <definedName name="Иркутская_область_1">#REF!</definedName>
    <definedName name="ИС__И.Максимов">#REF!</definedName>
    <definedName name="ит">#REF!</definedName>
    <definedName name="итог">#REF!</definedName>
    <definedName name="итого">#REF!</definedName>
    <definedName name="Итого_ЗПМ__по_рес_расчету_с_учетом_к_тов">#REF!</definedName>
    <definedName name="Итого_ЗПМ_в_базисных_ценах">'[40]Переменные и константы'!#REF!</definedName>
    <definedName name="Итого_ЗПМ_в_базисных_ценах_с_учетом_к_тов">'[40]Переменные и константы'!#REF!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Куст">#REF!</definedName>
    <definedName name="итого_Куст_П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'[40]Переменные и константы'!#REF!</definedName>
    <definedName name="Итого_материалы_в_базисных_ценах_с_учетом_к_тов">'[40]Переменные и константы'!#REF!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'[40]Переменные и константы'!#REF!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'[40]Переменные и константы'!#REF!</definedName>
    <definedName name="Итого_НР_по_акту_в_базисных_ценах">'[40]Переменные и константы'!#REF!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'[40]Переменные и константы'!#REF!</definedName>
    <definedName name="Итого_ОЗП_в_базисных_ценах_с_учетом_к_тов">'[40]Переменные и константы'!#REF!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'[40]Переменные и константы'!#REF!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'[40]Переменные и константы'!#REF!</definedName>
    <definedName name="Итого_СП_по_акту_в_базисных_ценах">'[40]Переменные и константы'!#REF!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'[40]Переменные и константы'!#REF!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'[40]Переменные и константы'!#REF!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>#REF!</definedName>
    <definedName name="й">#REF!</definedName>
    <definedName name="йцйу3йк">#REF!</definedName>
    <definedName name="йцйц">NA()</definedName>
    <definedName name="йцу">#REF!</definedName>
    <definedName name="к">#REF!</definedName>
    <definedName name="к_1" hidden="1">{#N/A,#N/A,TRUE,"Смета на пасс. обор. №1"}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 localSheetId="0">#REF!</definedName>
    <definedName name="к1">#REF!</definedName>
    <definedName name="к10" localSheetId="0">#REF!</definedName>
    <definedName name="к10">#REF!</definedName>
    <definedName name="к101" localSheetId="0">#REF!</definedName>
    <definedName name="к101">#REF!</definedName>
    <definedName name="К105" localSheetId="0">#REF!</definedName>
    <definedName name="К105">#REF!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 localSheetId="0">#REF!</definedName>
    <definedName name="к2">#REF!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31" localSheetId="0">#REF!</definedName>
    <definedName name="к231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2п" localSheetId="0">#REF!</definedName>
    <definedName name="к2п">#REF!</definedName>
    <definedName name="к3" localSheetId="0">#REF!</definedName>
    <definedName name="к3">#REF!</definedName>
    <definedName name="к30" localSheetId="0">#REF!</definedName>
    <definedName name="к30">#REF!</definedName>
    <definedName name="к3п" localSheetId="0">#REF!</definedName>
    <definedName name="к3п">#REF!</definedName>
    <definedName name="к5" localSheetId="0">#REF!</definedName>
    <definedName name="к5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9" localSheetId="0">#REF!</definedName>
    <definedName name="к9">#REF!</definedName>
    <definedName name="Кабардино_Балкарская_Республика">#REF!</definedName>
    <definedName name="Кабели">[20]Коэфф1.!#REF!</definedName>
    <definedName name="Кабели_1">#REF!</definedName>
    <definedName name="кабель">#REF!</definedName>
    <definedName name="кака">#REF!</definedName>
    <definedName name="Калининградская_область">#REF!</definedName>
    <definedName name="калплан">#REF!</definedName>
    <definedName name="калплан_1">#REF!</definedName>
    <definedName name="Калужская_область">#REF!</definedName>
    <definedName name="Кам_стац">#REF!</definedName>
    <definedName name="Камер_эксп_усл">#REF!</definedName>
    <definedName name="Камеральных">#REF!</definedName>
    <definedName name="Камчатская_область">#REF!</definedName>
    <definedName name="Камчатская_область_1">#REF!</definedName>
    <definedName name="Карачаево_Черкесская_Республика">#REF!</definedName>
    <definedName name="КАТ1">'[41]Смета-Т'!#REF!</definedName>
    <definedName name="Категория_сложности">#REF!</definedName>
    <definedName name="Категория_сложности_1">#REF!</definedName>
    <definedName name="катя">#REF!</definedName>
    <definedName name="кгкг">#REF!</definedName>
    <definedName name="кеке">#REF!</definedName>
    <definedName name="Кемеровская_область">#REF!</definedName>
    <definedName name="Кемеровская_область_1">#REF!</definedName>
    <definedName name="кенрке">#REF!</definedName>
    <definedName name="кенроолтьб">#REF!</definedName>
    <definedName name="керл">#REF!</definedName>
    <definedName name="КИП">#REF!</definedName>
    <definedName name="КИПиавтом">#REF!</definedName>
    <definedName name="Кировская_область">#REF!</definedName>
    <definedName name="Кировская_область_1">#REF!</definedName>
    <definedName name="ккее" localSheetId="0">#REF!</definedName>
    <definedName name="ккее">#REF!</definedName>
    <definedName name="ккк">#REF!</definedName>
    <definedName name="ккккк" hidden="1">{#N/A,#N/A,TRUE,"Смета на пасс. обор. №1"}</definedName>
    <definedName name="ккккк_1" hidden="1">{#N/A,#N/A,TRUE,"Смета на пасс. обор. №1"}</definedName>
    <definedName name="кн">[4]топография!#REF!</definedName>
    <definedName name="книга">#REF!</definedName>
    <definedName name="Кобщ">#REF!</definedName>
    <definedName name="КОД">#REF!</definedName>
    <definedName name="кол">#REF!</definedName>
    <definedName name="Количество_землепользователей">#REF!</definedName>
    <definedName name="Количество_землепользователей_1">#REF!</definedName>
    <definedName name="Количество_контуров">#REF!</definedName>
    <definedName name="Количество_контуров_1">#REF!</definedName>
    <definedName name="Количество_культур">#REF!</definedName>
    <definedName name="Количество_культур_1">#REF!</definedName>
    <definedName name="Количество_планшетов">#REF!</definedName>
    <definedName name="Количество_планшетов_1">#REF!</definedName>
    <definedName name="Количество_предприятий">#REF!</definedName>
    <definedName name="Количество_предприятий_1">#REF!</definedName>
    <definedName name="Количество_согласований">#REF!</definedName>
    <definedName name="Количество_согласований_1">#REF!</definedName>
    <definedName name="ком">[4]топография!#REF!</definedName>
    <definedName name="ком." hidden="1">{#N/A,#N/A,TRUE,"Смета на пасс. обор. №1"}</definedName>
    <definedName name="ком._1" hidden="1">{#N/A,#N/A,TRUE,"Смета на пасс. обор. №1"}</definedName>
    <definedName name="команд." hidden="1">{#N/A,#N/A,TRUE,"Смета на пасс. обор. №1"}</definedName>
    <definedName name="команд._1" hidden="1">{#N/A,#N/A,TRUE,"Смета на пасс. обор. №1"}</definedName>
    <definedName name="команд.обуч." hidden="1">{#N/A,#N/A,TRUE,"Смета на пасс. обор. №1"}</definedName>
    <definedName name="команд.обуч._1" hidden="1">{#N/A,#N/A,TRUE,"Смета на пасс. обор. №1"}</definedName>
    <definedName name="команд1">#REF!</definedName>
    <definedName name="командировки" hidden="1">{#N/A,#N/A,TRUE,"Смета на пасс. обор. №1"}</definedName>
    <definedName name="Командировочные_расходы">#REF!</definedName>
    <definedName name="Командировочные_расходы_1">#REF!</definedName>
    <definedName name="КОН_ИО">#REF!</definedName>
    <definedName name="КОН_ИО_РД">#REF!</definedName>
    <definedName name="КОН_МО">#REF!</definedName>
    <definedName name="КОН_МО_РД">#REF!</definedName>
    <definedName name="КОН_ОО">#REF!</definedName>
    <definedName name="КОН_ОО_РД">#REF!</definedName>
    <definedName name="КОН_ОР">#REF!</definedName>
    <definedName name="КОН_ОР_РД">#REF!</definedName>
    <definedName name="КОН_ПО">#REF!</definedName>
    <definedName name="КОН_ПО_РД">#REF!</definedName>
    <definedName name="КОН_ТО">#REF!</definedName>
    <definedName name="КОН_ТО_РД">#REF!</definedName>
    <definedName name="конкурс" localSheetId="0">#REF!</definedName>
    <definedName name="конкурс">#REF!</definedName>
    <definedName name="КонПериода">[42]Реестр!$Y$4:$Y$16</definedName>
    <definedName name="Контроллер">[20]Коэфф1.!#REF!</definedName>
    <definedName name="Контроллер_1">#REF!</definedName>
    <definedName name="Конф">#REF!</definedName>
    <definedName name="Конф_49">#REF!</definedName>
    <definedName name="Конф_50">#REF!</definedName>
    <definedName name="Конф_51">#REF!</definedName>
    <definedName name="Конф_52">#REF!</definedName>
    <definedName name="Конф_53">#REF!</definedName>
    <definedName name="Конф_54">#REF!</definedName>
    <definedName name="конфл">#REF!</definedName>
    <definedName name="конфл_49">#REF!</definedName>
    <definedName name="конфл_50">#REF!</definedName>
    <definedName name="конфл_51">#REF!</definedName>
    <definedName name="конфл_52">#REF!</definedName>
    <definedName name="конфл_53">#REF!</definedName>
    <definedName name="конфл_54">#REF!</definedName>
    <definedName name="конфл2">#REF!</definedName>
    <definedName name="конфл2_49">#REF!</definedName>
    <definedName name="конфл2_50">#REF!</definedName>
    <definedName name="конфл2_51">#REF!</definedName>
    <definedName name="конфл2_52">#REF!</definedName>
    <definedName name="конфл2_53">#REF!</definedName>
    <definedName name="конфл2_54">#REF!</definedName>
    <definedName name="Копия" hidden="1">{#N/A,#N/A,TRUE,"Смета на пасс. обор. №1"}</definedName>
    <definedName name="Копия2509" hidden="1">{#N/A,#N/A,TRUE,"Смета на пасс. обор. №1"}</definedName>
    <definedName name="кор">#REF!</definedName>
    <definedName name="Корнеева">#REF!</definedName>
    <definedName name="Костромская_область">#REF!</definedName>
    <definedName name="котофей" hidden="1">{#N/A,#N/A,TRUE,"Смета на пасс. обор. №1"}</definedName>
    <definedName name="котофей_1" hidden="1">{#N/A,#N/A,TRUE,"Смета на пасс. обор. №1"}</definedName>
    <definedName name="Коэф_монт">[24]Коэфф!$B$4</definedName>
    <definedName name="КоэфБезПоля">#REF!</definedName>
    <definedName name="КоэфГорЗак">#REF!</definedName>
    <definedName name="КоэфГорЗаказ">[38]ОбмОбслЗемОд!$E$29</definedName>
    <definedName name="КоэфУдорожания">[38]ОбмОбслЗемОд!$E$28</definedName>
    <definedName name="Коэффициент">#REF!</definedName>
    <definedName name="Коэффициент_1">#REF!</definedName>
    <definedName name="кп" localSheetId="0">#REF!</definedName>
    <definedName name="кп">#REF!</definedName>
    <definedName name="Кпроект">'[43]Исх. данные'!#REF!</definedName>
    <definedName name="Краснодарский_край">#REF!</definedName>
    <definedName name="Красноярский_край">#REF!</definedName>
    <definedName name="Красноярский_край_1">#REF!</definedName>
    <definedName name="Крек">'[21]Лист опроса'!$B$17</definedName>
    <definedName name="Крп">'[21]Лист опроса'!$B$19</definedName>
    <definedName name="кук" hidden="1">{#N/A,#N/A,TRUE,"Смета на пасс. обор. №1"}</definedName>
    <definedName name="кук_1" hidden="1">{#N/A,#N/A,TRUE,"Смета на пасс. обор. №1"}</definedName>
    <definedName name="куку">#REF!</definedName>
    <definedName name="Курган">#REF!</definedName>
    <definedName name="Курганская_область">#REF!</definedName>
    <definedName name="Курганская_область_1">#REF!</definedName>
    <definedName name="курорты" localSheetId="0">#REF!</definedName>
    <definedName name="курорты">#REF!</definedName>
    <definedName name="Курс">[24]Коэфф!$B$3</definedName>
    <definedName name="Курс_1">#REF!</definedName>
    <definedName name="курс_дол">#REF!</definedName>
    <definedName name="Курс_доллара">'[44]Курс доллара'!$A$2</definedName>
    <definedName name="Курс_доллара_США">#REF!</definedName>
    <definedName name="курс1">#REF!</definedName>
    <definedName name="Курская_область">#REF!</definedName>
    <definedName name="кшн">#REF!</definedName>
    <definedName name="Кэл">'[21]Лист опроса'!$B$20</definedName>
    <definedName name="л" hidden="1">{#N/A,#N/A,TRUE,"Смета на пасс. обор. №1"}</definedName>
    <definedName name="л_1" hidden="1">{#N/A,#N/A,TRUE,"Смета на пасс. обор. №1"}</definedName>
    <definedName name="лаб_иссл">#REF!</definedName>
    <definedName name="Лаб_стац">#REF!</definedName>
    <definedName name="Лаб_эксп_усл">#REF!</definedName>
    <definedName name="ЛабМашБур">[38]СмМашБур!#REF!</definedName>
    <definedName name="лаборатория">#REF!</definedName>
    <definedName name="ЛабШурфов">#REF!</definedName>
    <definedName name="лв">#REF!</definedName>
    <definedName name="лвнг">#REF!</definedName>
    <definedName name="лдж" hidden="1">{#N/A,#N/A,TRUE,"Смета на пасс. обор. №1"}</definedName>
    <definedName name="лдж_1" hidden="1">{#N/A,#N/A,TRUE,"Смета на пасс. обор. №1"}</definedName>
    <definedName name="лдллл">#REF!</definedName>
    <definedName name="Ленинградская_область">#REF!</definedName>
    <definedName name="Липецкая_область">#REF!</definedName>
    <definedName name="лист">#REF!</definedName>
    <definedName name="Лифты">#REF!</definedName>
    <definedName name="лкон">#REF!</definedName>
    <definedName name="лл">[22]Вспомогательный!$D$78</definedName>
    <definedName name="ллддд">#REF!</definedName>
    <definedName name="ллдж">#REF!</definedName>
    <definedName name="ллл">#REF!</definedName>
    <definedName name="лн">#REF!</definedName>
    <definedName name="лнвг">#REF!</definedName>
    <definedName name="лнгва">#REF!</definedName>
    <definedName name="ло">#REF!</definedName>
    <definedName name="ловпр">#REF!</definedName>
    <definedName name="логалгнеелн">#REF!</definedName>
    <definedName name="лол">#REF!</definedName>
    <definedName name="лор" hidden="1">{#N/A,#N/A,TRUE,"Смета на пасс. обор. №1"}</definedName>
    <definedName name="лор_1" hidden="1">{#N/A,#N/A,TRUE,"Смета на пасс. обор. №1"}</definedName>
    <definedName name="лорщшгошщлдбжд">#REF!</definedName>
    <definedName name="лот" hidden="1">{#N/A,#N/A,TRUE,"Смета на пасс. обор. №1"}</definedName>
    <definedName name="лот_1" hidden="1">{#N/A,#N/A,TRUE,"Смета на пасс. обор. №1"}</definedName>
    <definedName name="лпрра">#REF!</definedName>
    <definedName name="лрал">#REF!</definedName>
    <definedName name="лрлд">#REF!</definedName>
    <definedName name="лрпораплтль">#REF!</definedName>
    <definedName name="лрр">#REF!</definedName>
    <definedName name="Лс">#REF!</definedName>
    <definedName name="М">#REF!</definedName>
    <definedName name="Магаданская_область">#REF!</definedName>
    <definedName name="Магаданская_область_1">#REF!</definedName>
    <definedName name="МАРЖА">#REF!</definedName>
    <definedName name="Махачкала">#REF!</definedName>
    <definedName name="Махачкала_1">#REF!</definedName>
    <definedName name="Махачкала_2">#REF!</definedName>
    <definedName name="Махачкала_22">#REF!</definedName>
    <definedName name="Махачкала_49">#REF!</definedName>
    <definedName name="Махачкала_5">#REF!</definedName>
    <definedName name="Махачкала_50">#REF!</definedName>
    <definedName name="Махачкала_51">#REF!</definedName>
    <definedName name="Махачкала_52">#REF!</definedName>
    <definedName name="Махачкала_53">#REF!</definedName>
    <definedName name="Махачкала_54">#REF!</definedName>
    <definedName name="Месяцы">#REF!</definedName>
    <definedName name="Месяцы2">#REF!</definedName>
    <definedName name="Месяцы3">#REF!</definedName>
    <definedName name="Металли_еская_дверца_для_напольного_монтажного_шкафа_VERO__600x600x42U__с_замком_и_клю_ами">#REF!</definedName>
    <definedName name="мж1">'[45]СметаСводная 1 оч'!$D$6</definedName>
    <definedName name="МИ_Т">#REF!</definedName>
    <definedName name="МИА5">#REF!</definedName>
    <definedName name="мил">{0,"овz";1,"z";2,"аz";5,"овz"}</definedName>
    <definedName name="мир" hidden="1">{#N/A,#N/A,TRUE,"Смета на пасс. обор. №1"}</definedName>
    <definedName name="мир_1" hidden="1">{#N/A,#N/A,TRUE,"Смета на пасс. обор. №1"}</definedName>
    <definedName name="мись">#REF!</definedName>
    <definedName name="мит">#REF!</definedName>
    <definedName name="митюгов">'[46]Данные для расчёта сметы'!$J$33</definedName>
    <definedName name="митюгов_1">'[47]Данные для расчёта сметы'!$J$33</definedName>
    <definedName name="митюгов_2">'[48]Данные для расчёта сметы'!$J$33</definedName>
    <definedName name="мм">#REF!</definedName>
    <definedName name="МММММММММ">#REF!</definedName>
    <definedName name="мойка">#REF!</definedName>
    <definedName name="Монтаж">#REF!</definedName>
    <definedName name="Монтажные_работы_в_базисных_ценах">#REF!</definedName>
    <definedName name="Монтажные_работы_в_текущих_ценах">'[40]Переменные и константы'!#REF!</definedName>
    <definedName name="Монтажные_работы_в_текущих_ценах_по_ресурсному_расчету">'[40]Переменные и константы'!#REF!</definedName>
    <definedName name="Монтажные_работы_в_текущих_ценах_после_применения_индексов">'[40]Переменные и константы'!#REF!</definedName>
    <definedName name="Московская_область">#REF!</definedName>
    <definedName name="мотаж2">#REF!</definedName>
    <definedName name="мтч">#REF!</definedName>
    <definedName name="мтьюп">#REF!</definedName>
    <definedName name="Мурманская_область">#REF!</definedName>
    <definedName name="Мурманская_область_1">#REF!</definedName>
    <definedName name="нагдл">[4]топография!#REF!</definedName>
    <definedName name="над">#REF!</definedName>
    <definedName name="Название_проекта">#REF!</definedName>
    <definedName name="Название_проекта_1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кладные">#REF!</definedName>
    <definedName name="НАЧ_ИО">#REF!</definedName>
    <definedName name="НАЧ_ИО_РД">#REF!</definedName>
    <definedName name="НАЧ_МО">#REF!</definedName>
    <definedName name="НАЧ_МО_РД">#REF!</definedName>
    <definedName name="НАЧ_ОО">#REF!</definedName>
    <definedName name="НАЧ_ОО_РД">#REF!</definedName>
    <definedName name="НАЧ_ОР">#REF!</definedName>
    <definedName name="НАЧ_ОР_РД">#REF!</definedName>
    <definedName name="НАЧ_ПО">#REF!</definedName>
    <definedName name="НАЧ_ПО_РД">#REF!</definedName>
    <definedName name="НАЧ_ТО">#REF!</definedName>
    <definedName name="НАЧ_ТО_РД">#REF!</definedName>
    <definedName name="НачПериода">[42]Реестр!$X$4:$X$16</definedName>
    <definedName name="нвле">#REF!</definedName>
    <definedName name="нгагл">#REF!</definedName>
    <definedName name="нго">#REF!</definedName>
    <definedName name="нгпнрап">#REF!</definedName>
    <definedName name="ндс" localSheetId="0">#REF!</definedName>
    <definedName name="ндс">#REF!</definedName>
    <definedName name="нево">#REF!</definedName>
    <definedName name="неоукено">[4]топография!#REF!</definedName>
    <definedName name="неп">#REF!</definedName>
    <definedName name="неп_1">#REF!</definedName>
    <definedName name="неп_10">#REF!</definedName>
    <definedName name="неп_11">#REF!</definedName>
    <definedName name="неп_12">#REF!</definedName>
    <definedName name="неп_13">#REF!</definedName>
    <definedName name="неп_14">#REF!</definedName>
    <definedName name="неп_15">#REF!</definedName>
    <definedName name="неп_16">#REF!</definedName>
    <definedName name="неп_17">#REF!</definedName>
    <definedName name="неп_18">#REF!</definedName>
    <definedName name="неп_19">#REF!</definedName>
    <definedName name="неп_2">#REF!</definedName>
    <definedName name="неп_20">#REF!</definedName>
    <definedName name="неп_21">#REF!</definedName>
    <definedName name="неп_49">#REF!</definedName>
    <definedName name="неп_50">#REF!</definedName>
    <definedName name="неп_51">#REF!</definedName>
    <definedName name="неп_52">#REF!</definedName>
    <definedName name="неп_53">#REF!</definedName>
    <definedName name="неп_54">#REF!</definedName>
    <definedName name="неп_6">#REF!</definedName>
    <definedName name="неп_7">#REF!</definedName>
    <definedName name="неп_8">#REF!</definedName>
    <definedName name="неп_9">#REF!</definedName>
    <definedName name="Непредв">[24]Коэфф!$B$7</definedName>
    <definedName name="нер">#REF!</definedName>
    <definedName name="неуо">#REF!</definedName>
    <definedName name="Нижегородская_область">#REF!</definedName>
    <definedName name="ННОвгород">#REF!</definedName>
    <definedName name="ННОвгород_1">#REF!</definedName>
    <definedName name="ННОвгород_2">#REF!</definedName>
    <definedName name="ННОвгород_22">#REF!</definedName>
    <definedName name="ННОвгород_49">#REF!</definedName>
    <definedName name="ННОвгород_5">#REF!</definedName>
    <definedName name="ННОвгород_50">#REF!</definedName>
    <definedName name="ННОвгород_51">#REF!</definedName>
    <definedName name="ННОвгород_52">#REF!</definedName>
    <definedName name="ННОвгород_53">#REF!</definedName>
    <definedName name="ННОвгород_54">#REF!</definedName>
    <definedName name="но">#REF!</definedName>
    <definedName name="Новгородская_область">#REF!</definedName>
    <definedName name="Новосибирская_область">#REF!</definedName>
    <definedName name="Новосибирская_область_1">#REF!</definedName>
    <definedName name="новые_ОФ_2003">[19]рабочий!$F$305:$W$327</definedName>
    <definedName name="новые_ОФ_2004">[19]рабочий!$F$335:$W$357</definedName>
    <definedName name="новые_ОФ_а_всего">[19]рабочий!$F$767:$V$789</definedName>
    <definedName name="новые_ОФ_всего">[19]рабочий!$F$1331:$V$1353</definedName>
    <definedName name="новые_ОФ_п_всего">[19]рабочий!$F$1293:$V$1315</definedName>
    <definedName name="новый">#REF!</definedName>
    <definedName name="Номер_договора">#REF!</definedName>
    <definedName name="Номер_договора_1">#REF!</definedName>
    <definedName name="НомерДоговора">[38]ОбмОбслЗемОд!$F$2</definedName>
    <definedName name="Норм_трудоемкость_механизаторов_по_смете_с_учетом_к_тов">'[40]Переменные и константы'!#REF!</definedName>
    <definedName name="Норм_трудоемкость_осн_рабочих_по_смете_с_учетом_к_тов">'[40]Переменные и константы'!#REF!</definedName>
    <definedName name="Нормативная_трудоемкость_механизаторов_по_смете">'[40]Переменные и константы'!#REF!</definedName>
    <definedName name="Нормативная_трудоемкость_основных_рабочих_по_смете">'[40]Переменные и константы'!#REF!</definedName>
    <definedName name="Нсапк">'[21]Лист опроса'!$B$34</definedName>
    <definedName name="Нсстр">'[21]Лист опроса'!$B$32</definedName>
    <definedName name="о">#REF!</definedName>
    <definedName name="о_1">#REF!</definedName>
    <definedName name="оа">[4]топография!#REF!</definedName>
    <definedName name="об">#REF!</definedName>
    <definedName name="_xlnm.Print_Area" localSheetId="6">'Cводная смета ПИР'!$A$1:$G$23</definedName>
    <definedName name="_xlnm.Print_Area" localSheetId="0">'График работ'!#REF!</definedName>
    <definedName name="_xlnm.Print_Area" localSheetId="3">НМЦ!$A$1:$E$32</definedName>
    <definedName name="_xlnm.Print_Area" localSheetId="4">НМЦК!$A$1:$F$23</definedName>
    <definedName name="_xlnm.Print_Area" localSheetId="1">Пояснительная!$A$1:$C$24</definedName>
    <definedName name="_xlnm.Print_Area" localSheetId="2">Протокол!$A$1:$N$27</definedName>
    <definedName name="_xlnm.Print_Area" localSheetId="7">'Экспертиза ПД и ИЗ'!$A$1:$H$22</definedName>
    <definedName name="_xlnm.Print_Area">#REF!</definedName>
    <definedName name="Оборудование_в_базисных_ценах">#REF!</definedName>
    <definedName name="Оборудование_в_текущих_ценах">'[40]Переменные и константы'!#REF!</definedName>
    <definedName name="Оборудование_в_текущих_ценах_по_ресурсному_расчету">'[40]Переменные и константы'!#REF!</definedName>
    <definedName name="Оборудование_в_текущих_ценах_после_применения_индексов">'[40]Переменные и константы'!#REF!</definedName>
    <definedName name="Обоснование_поправки">#REF!</definedName>
    <definedName name="обуч" hidden="1">{#N/A,#N/A,TRUE,"Смета на пасс. обор. №1"}</definedName>
    <definedName name="обуч_1" hidden="1">{#N/A,#N/A,TRUE,"Смета на пасс. обор. №1"}</definedName>
    <definedName name="общ_МПА_П">#REF!</definedName>
    <definedName name="ОбъектАдрес">[38]ОбмОбслЗемОд!$A$4</definedName>
    <definedName name="Объекты">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__0_1">#REF!</definedName>
    <definedName name="объем___0___0___0___0_1">#REF!</definedName>
    <definedName name="объем___0___0___0___1">#REF!</definedName>
    <definedName name="объем___0___0___0___1_1">#REF!</definedName>
    <definedName name="объем___0___0___0___5">#REF!</definedName>
    <definedName name="объем___0___0___0___5_1">#REF!</definedName>
    <definedName name="объем___0___0___0_1">#REF!</definedName>
    <definedName name="объем___0___0___0_1_1">#REF!</definedName>
    <definedName name="объем___0___0___0_1_1_1">#REF!</definedName>
    <definedName name="объем___0___0___0_5">#REF!</definedName>
    <definedName name="объем___0___0___0_5_1">#REF!</definedName>
    <definedName name="объем___0___0___1">#REF!</definedName>
    <definedName name="объем___0___0___1_1">#REF!</definedName>
    <definedName name="объем___0___0___2">#REF!</definedName>
    <definedName name="объем___0___0___2_1">#REF!</definedName>
    <definedName name="объем___0___0___3">#REF!</definedName>
    <definedName name="объем___0___0___3_1">#REF!</definedName>
    <definedName name="объем___0___0___4">#REF!</definedName>
    <definedName name="объем___0___0___4_1">#REF!</definedName>
    <definedName name="объем___0___0___5">#REF!</definedName>
    <definedName name="объем___0___0___5_1">#REF!</definedName>
    <definedName name="объем___0___0_1">#REF!</definedName>
    <definedName name="объем___0___0_1_1">#REF!</definedName>
    <definedName name="объем___0___0_1_1_1">#REF!</definedName>
    <definedName name="объем___0___0_3">#REF!</definedName>
    <definedName name="объем___0___0_3_1">#REF!</definedName>
    <definedName name="объем___0___0_5">#REF!</definedName>
    <definedName name="объем___0___0_5_1">#REF!</definedName>
    <definedName name="объем___0___1">#REF!</definedName>
    <definedName name="объем___0___1___0">#REF!</definedName>
    <definedName name="объем___0___1___0_1">#REF!</definedName>
    <definedName name="объем___0___1_1">#REF!</definedName>
    <definedName name="объем___0___10">#REF!</definedName>
    <definedName name="объем___0___10_1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0___0_1">#REF!</definedName>
    <definedName name="объем___0___2___0_1">#REF!</definedName>
    <definedName name="объем___0___2___5">#REF!</definedName>
    <definedName name="объем___0___2___5_1">#REF!</definedName>
    <definedName name="объем___0___2_1">#REF!</definedName>
    <definedName name="объем___0___2_1_1">#REF!</definedName>
    <definedName name="объем___0___2_1_1_1">#REF!</definedName>
    <definedName name="объем___0___2_3">#REF!</definedName>
    <definedName name="объем___0___2_3_1">#REF!</definedName>
    <definedName name="объем___0___2_5">#REF!</definedName>
    <definedName name="объем___0___2_5_1">#REF!</definedName>
    <definedName name="объем___0___3">#REF!</definedName>
    <definedName name="объем___0___3___0">#REF!</definedName>
    <definedName name="объем___0___3___0_1">#REF!</definedName>
    <definedName name="объем___0___3___5">#REF!</definedName>
    <definedName name="объем___0___3___5_1">#REF!</definedName>
    <definedName name="объем___0___3_1">#REF!</definedName>
    <definedName name="объем___0___3_1_1">#REF!</definedName>
    <definedName name="объем___0___3_1_1_1">#REF!</definedName>
    <definedName name="объем___0___3_5">#REF!</definedName>
    <definedName name="объем___0___3_5_1">#REF!</definedName>
    <definedName name="объем___0___4">#REF!</definedName>
    <definedName name="объем___0___4___0">#REF!</definedName>
    <definedName name="объем___0___4___0_1">#REF!</definedName>
    <definedName name="объем___0___4___5">#REF!</definedName>
    <definedName name="объем___0___4___5_1">#REF!</definedName>
    <definedName name="объем___0___4_1">#REF!</definedName>
    <definedName name="объем___0___4_1_1">#REF!</definedName>
    <definedName name="объем___0___4_1_1_1">#REF!</definedName>
    <definedName name="объем___0___4_3">#REF!</definedName>
    <definedName name="объем___0___4_3_1">#REF!</definedName>
    <definedName name="объем___0___4_5">#REF!</definedName>
    <definedName name="объем___0___4_5_1">#REF!</definedName>
    <definedName name="объем___0___5">#REF!</definedName>
    <definedName name="объем___0___5_1">#REF!</definedName>
    <definedName name="объем___0___6">#REF!</definedName>
    <definedName name="объем___0___6_1">#REF!</definedName>
    <definedName name="объем___0___8">#REF!</definedName>
    <definedName name="объем___0___8_1">#REF!</definedName>
    <definedName name="объем___0_1">#REF!</definedName>
    <definedName name="объем___0_1_1">#REF!</definedName>
    <definedName name="объем___0_3">#REF!</definedName>
    <definedName name="объем___0_3_1">#REF!</definedName>
    <definedName name="объем___0_5">#REF!</definedName>
    <definedName name="объем___0_5_1">#REF!</definedName>
    <definedName name="объем___1">#REF!</definedName>
    <definedName name="объем___1___0">#REF!</definedName>
    <definedName name="объем___1___0___0">#REF!</definedName>
    <definedName name="объем___1___0___0_1">#REF!</definedName>
    <definedName name="объем___1___0_1">#REF!</definedName>
    <definedName name="объем___1___1">#REF!</definedName>
    <definedName name="объем___1___1_1">#REF!</definedName>
    <definedName name="объем___1___5">#REF!</definedName>
    <definedName name="объем___1___5_1">#REF!</definedName>
    <definedName name="объем___1_1">#REF!</definedName>
    <definedName name="объем___1_1_1">#REF!</definedName>
    <definedName name="объем___1_1_1_1">#REF!</definedName>
    <definedName name="объем___1_3">#REF!</definedName>
    <definedName name="объем___1_3_1">#REF!</definedName>
    <definedName name="объем___1_5">#REF!</definedName>
    <definedName name="объем___1_5_1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0___0_1">#REF!</definedName>
    <definedName name="объем___10___0___0_1">#REF!</definedName>
    <definedName name="объем___10___0___1">NA()</definedName>
    <definedName name="объем___10___0___5">NA()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>#REF!</definedName>
    <definedName name="объем___10_3_1">#REF!</definedName>
    <definedName name="объем___10_5">#REF!</definedName>
    <definedName name="объем___10_5_1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1_1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0___0_1">#REF!</definedName>
    <definedName name="объем___2___0___0___0_1">#REF!</definedName>
    <definedName name="объем___2___0___0___1">#REF!</definedName>
    <definedName name="объем___2___0___0___1_1">#REF!</definedName>
    <definedName name="объем___2___0___0___5">#REF!</definedName>
    <definedName name="объем___2___0___0___5_1">#REF!</definedName>
    <definedName name="объем___2___0___0_1">#REF!</definedName>
    <definedName name="объем___2___0___0_1_1">#REF!</definedName>
    <definedName name="объем___2___0___0_1_1_1">#REF!</definedName>
    <definedName name="объем___2___0___0_5">#REF!</definedName>
    <definedName name="объем___2___0___0_5_1">#REF!</definedName>
    <definedName name="объем___2___0___1">#REF!</definedName>
    <definedName name="объем___2___0___1_1">#REF!</definedName>
    <definedName name="объем___2___0___5">#REF!</definedName>
    <definedName name="объем___2___0___5_1">#REF!</definedName>
    <definedName name="объем___2___0_1">#REF!</definedName>
    <definedName name="объем___2___0_1_1">#REF!</definedName>
    <definedName name="объем___2___0_1_1_1">#REF!</definedName>
    <definedName name="объем___2___0_3">#REF!</definedName>
    <definedName name="объем___2___0_3_1">#REF!</definedName>
    <definedName name="объем___2___0_5">#REF!</definedName>
    <definedName name="объем___2___0_5_1">#REF!</definedName>
    <definedName name="объем___2___1">#REF!</definedName>
    <definedName name="объем___2___1_1">#REF!</definedName>
    <definedName name="объем___2___10">#REF!</definedName>
    <definedName name="объем___2___10_1">#REF!</definedName>
    <definedName name="объем___2___12">#REF!</definedName>
    <definedName name="объем___2___2">#REF!</definedName>
    <definedName name="объем___2___2_1">#REF!</definedName>
    <definedName name="объем___2___3">#REF!</definedName>
    <definedName name="объем___2___4">#REF!</definedName>
    <definedName name="объем___2___4___0">#REF!</definedName>
    <definedName name="объем___2___4___0_1">#REF!</definedName>
    <definedName name="объем___2___4___5">#REF!</definedName>
    <definedName name="объем___2___4___5_1">#REF!</definedName>
    <definedName name="объем___2___4_1">#REF!</definedName>
    <definedName name="объем___2___4_1_1">#REF!</definedName>
    <definedName name="объем___2___4_1_1_1">#REF!</definedName>
    <definedName name="объем___2___4_3">#REF!</definedName>
    <definedName name="объем___2___4_3_1">#REF!</definedName>
    <definedName name="объем___2___4_5">#REF!</definedName>
    <definedName name="объем___2___4_5_1">#REF!</definedName>
    <definedName name="объем___2___5">#REF!</definedName>
    <definedName name="объем___2___5_1">#REF!</definedName>
    <definedName name="объем___2___6">#REF!</definedName>
    <definedName name="объем___2___6_1">#REF!</definedName>
    <definedName name="объем___2___8">#REF!</definedName>
    <definedName name="объем___2___8_1">#REF!</definedName>
    <definedName name="объем___2_1">#REF!</definedName>
    <definedName name="объем___2_1_1">#REF!</definedName>
    <definedName name="объем___2_1_1_1">#REF!</definedName>
    <definedName name="объем___2_3">#REF!</definedName>
    <definedName name="объем___2_3_1">#REF!</definedName>
    <definedName name="объем___2_5">#REF!</definedName>
    <definedName name="объем___2_5_1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>#REF!</definedName>
    <definedName name="объем___3___0___5_1">#REF!</definedName>
    <definedName name="объем___3___0_1">#REF!</definedName>
    <definedName name="объем___3___0_1_1">NA()</definedName>
    <definedName name="объем___3___0_3">#REF!</definedName>
    <definedName name="объем___3___0_3_1">#REF!</definedName>
    <definedName name="объем___3___0_5">#REF!</definedName>
    <definedName name="объем___3___0_5_1">#REF!</definedName>
    <definedName name="объем___3___10">#REF!</definedName>
    <definedName name="объем___3___2">#REF!</definedName>
    <definedName name="объем___3___2_1">#REF!</definedName>
    <definedName name="объем___3___3">#REF!</definedName>
    <definedName name="объем___3___3_1">#REF!</definedName>
    <definedName name="объем___3___4">#REF!</definedName>
    <definedName name="объем___3___5">#REF!</definedName>
    <definedName name="объем___3___5_1">#REF!</definedName>
    <definedName name="объем___3___6">#REF!</definedName>
    <definedName name="объем___3___8">#REF!</definedName>
    <definedName name="объем___3_1">#REF!</definedName>
    <definedName name="объем___3_1_1">#REF!</definedName>
    <definedName name="объем___3_1_1_1">#REF!</definedName>
    <definedName name="объем___3_3">NA()</definedName>
    <definedName name="объем___3_5">#REF!</definedName>
    <definedName name="объем___3_5_1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0___0_1">#REF!</definedName>
    <definedName name="объем___4___0___0___0_1">#REF!</definedName>
    <definedName name="объем___4___0___0___1">#REF!</definedName>
    <definedName name="объем___4___0___0___1_1">#REF!</definedName>
    <definedName name="объем___4___0___0___5">#REF!</definedName>
    <definedName name="объем___4___0___0___5_1">#REF!</definedName>
    <definedName name="объем___4___0___0_1">#REF!</definedName>
    <definedName name="объем___4___0___0_1_1">#REF!</definedName>
    <definedName name="объем___4___0___0_1_1_1">#REF!</definedName>
    <definedName name="объем___4___0___0_5">#REF!</definedName>
    <definedName name="объем___4___0___0_5_1">#REF!</definedName>
    <definedName name="объем___4___0___1">#REF!</definedName>
    <definedName name="объем___4___0___1_1">#REF!</definedName>
    <definedName name="объем___4___0___5">NA()</definedName>
    <definedName name="объем___4___0_1">#REF!</definedName>
    <definedName name="объем___4___0_1_1">#REF!</definedName>
    <definedName name="объем___4___0_1_1_1">#REF!</definedName>
    <definedName name="объем___4___0_3">#REF!</definedName>
    <definedName name="объем___4___0_3_1">#REF!</definedName>
    <definedName name="объем___4___0_5">NA()</definedName>
    <definedName name="объем___4___1">#REF!</definedName>
    <definedName name="объем___4___1_1">#REF!</definedName>
    <definedName name="объем___4___10">#REF!</definedName>
    <definedName name="объем___4___10_1">#REF!</definedName>
    <definedName name="объем___4___12">#REF!</definedName>
    <definedName name="объем___4___2">#REF!</definedName>
    <definedName name="объем___4___2_1">#REF!</definedName>
    <definedName name="объем___4___3">#REF!</definedName>
    <definedName name="объем___4___3_1">#REF!</definedName>
    <definedName name="объем___4___4">#REF!</definedName>
    <definedName name="объем___4___4_1">#REF!</definedName>
    <definedName name="объем___4___5">#REF!</definedName>
    <definedName name="объем___4___5_1">#REF!</definedName>
    <definedName name="объем___4___6">#REF!</definedName>
    <definedName name="объем___4___6_1">#REF!</definedName>
    <definedName name="объем___4___8">#REF!</definedName>
    <definedName name="объем___4___8_1">#REF!</definedName>
    <definedName name="объем___4_1">#REF!</definedName>
    <definedName name="объем___4_1_1">#REF!</definedName>
    <definedName name="объем___4_1_1_1">#REF!</definedName>
    <definedName name="объем___4_3">#REF!</definedName>
    <definedName name="объем___4_3_1">#REF!</definedName>
    <definedName name="объем___4_5">#REF!</definedName>
    <definedName name="объем___4_5_1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0___0___0_1">#REF!</definedName>
    <definedName name="объем___5___0___0___0_1">#REF!</definedName>
    <definedName name="объем___5___0___0_1">#REF!</definedName>
    <definedName name="объем___5___0___1">#REF!</definedName>
    <definedName name="объем___5___0___1_1">#REF!</definedName>
    <definedName name="объем___5___0___5">#REF!</definedName>
    <definedName name="объем___5___0___5_1">#REF!</definedName>
    <definedName name="объем___5___0_1">#REF!</definedName>
    <definedName name="объем___5___0_1_1">#REF!</definedName>
    <definedName name="объем___5___0_1_1_1">#REF!</definedName>
    <definedName name="объем___5___0_3">#REF!</definedName>
    <definedName name="объем___5___0_3_1">#REF!</definedName>
    <definedName name="объем___5___0_5">#REF!</definedName>
    <definedName name="объем___5___0_5_1">#REF!</definedName>
    <definedName name="объем___5___1">#REF!</definedName>
    <definedName name="объем___5___1_1">#REF!</definedName>
    <definedName name="объем___5___3">NA()</definedName>
    <definedName name="объем___5___5">NA()</definedName>
    <definedName name="объем___5_1">#REF!</definedName>
    <definedName name="объем___5_1_1">#REF!</definedName>
    <definedName name="объем___5_1_1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0___0___0_1">#REF!</definedName>
    <definedName name="объем___6___0___0___0_1">#REF!</definedName>
    <definedName name="объем___6___0___0_1">#REF!</definedName>
    <definedName name="объем___6___0___1">#REF!</definedName>
    <definedName name="объем___6___0___1_1">#REF!</definedName>
    <definedName name="объем___6___0___5">#REF!</definedName>
    <definedName name="объем___6___0___5_1">#REF!</definedName>
    <definedName name="объем___6___0_1">#REF!</definedName>
    <definedName name="объем___6___0_1_1">#REF!</definedName>
    <definedName name="объем___6___0_1_1_1">#REF!</definedName>
    <definedName name="объем___6___0_3">#REF!</definedName>
    <definedName name="объем___6___0_3_1">#REF!</definedName>
    <definedName name="объем___6___0_5">#REF!</definedName>
    <definedName name="объем___6___0_5_1">#REF!</definedName>
    <definedName name="объем___6___1">#REF!</definedName>
    <definedName name="объем___6___10">#REF!</definedName>
    <definedName name="объем___6___10_1">#REF!</definedName>
    <definedName name="объем___6___12">#REF!</definedName>
    <definedName name="объем___6___2">#REF!</definedName>
    <definedName name="объем___6___2_1">#REF!</definedName>
    <definedName name="объем___6___4">#REF!</definedName>
    <definedName name="объем___6___4_1">#REF!</definedName>
    <definedName name="объем___6___5">NA()</definedName>
    <definedName name="объем___6___6">#REF!</definedName>
    <definedName name="объем___6___6_1">#REF!</definedName>
    <definedName name="объем___6___8">#REF!</definedName>
    <definedName name="объем___6___8_1">#REF!</definedName>
    <definedName name="объем___6_1">#REF!</definedName>
    <definedName name="объем___6_1_1">#REF!</definedName>
    <definedName name="объем___6_1_1_1">#REF!</definedName>
    <definedName name="объем___6_3">#REF!</definedName>
    <definedName name="объем___6_3_1">#REF!</definedName>
    <definedName name="объем___6_5">NA()</definedName>
    <definedName name="объем___7">#REF!</definedName>
    <definedName name="объем___7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7_1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0___0___0_1">#REF!</definedName>
    <definedName name="объем___8___0___0___0_1">#REF!</definedName>
    <definedName name="объем___8___0___0_1">#REF!</definedName>
    <definedName name="объем___8___0___1">#REF!</definedName>
    <definedName name="объем___8___0___1_1">#REF!</definedName>
    <definedName name="объем___8___0___5">#REF!</definedName>
    <definedName name="объем___8___0___5_1">#REF!</definedName>
    <definedName name="объем___8___0_1">#REF!</definedName>
    <definedName name="объем___8___0_1_1">#REF!</definedName>
    <definedName name="объем___8___0_1_1_1">#REF!</definedName>
    <definedName name="объем___8___0_3">#REF!</definedName>
    <definedName name="объем___8___0_3_1">#REF!</definedName>
    <definedName name="объем___8___0_5">#REF!</definedName>
    <definedName name="объем___8___0_5_1">#REF!</definedName>
    <definedName name="объем___8___1">#REF!</definedName>
    <definedName name="объем___8___10">#REF!</definedName>
    <definedName name="объем___8___10_1">#REF!</definedName>
    <definedName name="объем___8___12">#REF!</definedName>
    <definedName name="объем___8___2">#REF!</definedName>
    <definedName name="объем___8___2_1">#REF!</definedName>
    <definedName name="объем___8___4">#REF!</definedName>
    <definedName name="объем___8___4_1">#REF!</definedName>
    <definedName name="объем___8___5">#REF!</definedName>
    <definedName name="объем___8___5_1">#REF!</definedName>
    <definedName name="объем___8___6">#REF!</definedName>
    <definedName name="объем___8___6_1">#REF!</definedName>
    <definedName name="объем___8___8">#REF!</definedName>
    <definedName name="объем___8___8_1">#REF!</definedName>
    <definedName name="объем___8_1">#REF!</definedName>
    <definedName name="объем___8_1_1">#REF!</definedName>
    <definedName name="объем___8_1_1_1">#REF!</definedName>
    <definedName name="объем___8_3">#REF!</definedName>
    <definedName name="объем___8_3_1">#REF!</definedName>
    <definedName name="объем___8_5">#REF!</definedName>
    <definedName name="объем___8_5_1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0___0___0_1">#REF!</definedName>
    <definedName name="объем___9___0___0___0_1">#REF!</definedName>
    <definedName name="объем___9___0___0_1">#REF!</definedName>
    <definedName name="объем___9___0___5">#REF!</definedName>
    <definedName name="объем___9___0___5_1">#REF!</definedName>
    <definedName name="объем___9___0_1">#REF!</definedName>
    <definedName name="объем___9___0_5">#REF!</definedName>
    <definedName name="объем___9___0_5_1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5_1">#REF!</definedName>
    <definedName name="объем___9___6">#REF!</definedName>
    <definedName name="объем___9___8">#REF!</definedName>
    <definedName name="объем___9_1">#REF!</definedName>
    <definedName name="объем___9_1_1">#REF!</definedName>
    <definedName name="объем___9_1_1_1">#REF!</definedName>
    <definedName name="объем___9_3">#REF!</definedName>
    <definedName name="объем___9_3_1">#REF!</definedName>
    <definedName name="объем___9_5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>#REF!</definedName>
    <definedName name="ов">#REF!</definedName>
    <definedName name="овао">#REF!</definedName>
    <definedName name="овено">#REF!</definedName>
    <definedName name="овпв">#REF!</definedName>
    <definedName name="ог" hidden="1">{#N/A,#N/A,TRUE,"Смета на пасс. обор. №1"}</definedName>
    <definedName name="ог_1" hidden="1">{#N/A,#N/A,TRUE,"Смета на пасс. обор. №1"}</definedName>
    <definedName name="одлпд">#REF!</definedName>
    <definedName name="оев">#REF!</definedName>
    <definedName name="оек">#REF!</definedName>
    <definedName name="ок">#REF!</definedName>
    <definedName name="ок_1">#REF!</definedName>
    <definedName name="окн">#REF!</definedName>
    <definedName name="Окончательно">#REF!</definedName>
    <definedName name="окраска_05">[19]окраска!$C$7:$Z$30</definedName>
    <definedName name="окраска_06">[19]окраска!$C$35:$Z$58</definedName>
    <definedName name="окраска_07">[19]окраска!$C$63:$Z$86</definedName>
    <definedName name="окраска_08">[19]окраска!$C$91:$Z$114</definedName>
    <definedName name="окраска_09">[19]окраска!$C$119:$Z$142</definedName>
    <definedName name="окраска_10">[19]окраска!$C$147:$Z$170</definedName>
    <definedName name="окраска_11">[19]окраска!$C$175:$Z$198</definedName>
    <definedName name="окраска_12">[19]окраска!$C$203:$Z$226</definedName>
    <definedName name="окраска_13">[19]окраска!$C$231:$Z$254</definedName>
    <definedName name="окраска_14">[19]окраска!$C$259:$Z$282</definedName>
    <definedName name="окраска_15">[19]окраска!$C$287:$Z$310</definedName>
    <definedName name="олд" hidden="1">{#N/A,#N/A,TRUE,"Смета на пасс. обор. №1"}</definedName>
    <definedName name="олд_1" hidden="1">{#N/A,#N/A,TRUE,"Смета на пасс. обор. №1"}</definedName>
    <definedName name="олорлшгш">#REF!</definedName>
    <definedName name="олпрол">#REF!</definedName>
    <definedName name="олролрт">#REF!</definedName>
    <definedName name="олрщшошшлд">#REF!</definedName>
    <definedName name="олюдю">#REF!</definedName>
    <definedName name="ОЛЯ">#REF!</definedName>
    <definedName name="Омская_область">#REF!</definedName>
    <definedName name="Омская_область_1">#REF!</definedName>
    <definedName name="оо">#REF!</definedName>
    <definedName name="ооо">#REF!</definedName>
    <definedName name="ООО_НИИПРИИ___Севзапинжтехнология" localSheetId="0">#REF!</definedName>
    <definedName name="ООО_НИИПРИИ___Севзапинжтехнология">#REF!</definedName>
    <definedName name="оооо">#REF!</definedName>
    <definedName name="оот">#REF!</definedName>
    <definedName name="опао">#REF!</definedName>
    <definedName name="Опер">[49]Орг!$C$50:$C$86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енбургская_область">#REF!</definedName>
    <definedName name="Оренбургская_область_1">#REF!</definedName>
    <definedName name="Орловская_область">#REF!</definedName>
    <definedName name="орп" hidden="1">{#N/A,#N/A,TRUE,"Смета на пасс. обор. №1"}</definedName>
    <definedName name="орп_1" hidden="1">{#N/A,#N/A,TRUE,"Смета на пасс. обор. №1"}</definedName>
    <definedName name="орьл">[4]топография!#REF!</definedName>
    <definedName name="Осн_Камер">#REF!</definedName>
    <definedName name="Основание">#REF!</definedName>
    <definedName name="от" hidden="1">{#N/A,#N/A,TRUE,"Смета на пасс. обор. №1"}</definedName>
    <definedName name="от_1" hidden="1">{#N/A,#N/A,TRUE,"Смета на пасс. обор. №1"}</definedName>
    <definedName name="Отч_пож">[24]Коэфф!$B$6</definedName>
    <definedName name="Отчет">#REF!</definedName>
    <definedName name="Отчетный_период__учет_выполненных_работ">#REF!</definedName>
    <definedName name="ОФ_а_с_пц">[19]рабочий!$CI$121:$CY$143</definedName>
    <definedName name="оьт">#REF!</definedName>
    <definedName name="оьыватв">#REF!</definedName>
    <definedName name="оюю">#REF!</definedName>
    <definedName name="п">#REF!</definedName>
    <definedName name="п_1">#REF!</definedName>
    <definedName name="п1111111">#REF!</definedName>
    <definedName name="п45">#REF!</definedName>
    <definedName name="ПА3">#REF!</definedName>
    <definedName name="ПА4">#REF!</definedName>
    <definedName name="паирав">#REF!</definedName>
    <definedName name="пао">#REF!</definedName>
    <definedName name="пап">#REF!</definedName>
    <definedName name="паша">#REF!</definedName>
    <definedName name="ПБ">#REF!</definedName>
    <definedName name="пвар">#REF!</definedName>
    <definedName name="пвопв">#REF!</definedName>
    <definedName name="пвр">#REF!</definedName>
    <definedName name="пврл">#REF!</definedName>
    <definedName name="пвррь">#REF!</definedName>
    <definedName name="пврьп">#REF!</definedName>
    <definedName name="пврьпв">#REF!</definedName>
    <definedName name="пврьпврь">#REF!</definedName>
    <definedName name="пвСпп">#REF!</definedName>
    <definedName name="пвы">[4]топография!#REF!</definedName>
    <definedName name="пвьрвпрь">#REF!</definedName>
    <definedName name="пг">#REF!</definedName>
    <definedName name="пгшд">#REF!</definedName>
    <definedName name="ПД">#REF!</definedName>
    <definedName name="пдплд">#REF!</definedName>
    <definedName name="пек">#REF!</definedName>
    <definedName name="Пензенская_область">#REF!</definedName>
    <definedName name="перв_кат">#REF!</definedName>
    <definedName name="первая_кат">#REF!</definedName>
    <definedName name="первый">#REF!</definedName>
    <definedName name="ПереченьДолжностей">[50]Должности!$A$2:$A$31</definedName>
    <definedName name="Пермская_область">#REF!</definedName>
    <definedName name="Пермская_область_1">#REF!</definedName>
    <definedName name="ПЗ2">#REF!</definedName>
    <definedName name="Пи">#REF!</definedName>
    <definedName name="Пи_">#REF!</definedName>
    <definedName name="пионер" localSheetId="0">#REF!</definedName>
    <definedName name="пионер">#REF!</definedName>
    <definedName name="ПИР">#REF!</definedName>
    <definedName name="ПИСС_стац">#REF!</definedName>
    <definedName name="ПИСС_эксп">#REF!</definedName>
    <definedName name="Пкр">'[21]Лист опроса'!$B$41</definedName>
    <definedName name="пл">#REF!</definedName>
    <definedName name="План">'[51]Смета 7'!$F$1</definedName>
    <definedName name="плдпол">#REF!</definedName>
    <definedName name="плдполд">#REF!</definedName>
    <definedName name="плодолд">#REF!</definedName>
    <definedName name="Площадь">#REF!</definedName>
    <definedName name="Площадь_1">#REF!</definedName>
    <definedName name="Площадь_нелинейных_объектов">#REF!</definedName>
    <definedName name="Площадь_нелинейных_объектов_1">#REF!</definedName>
    <definedName name="Площадь_планшетов">#REF!</definedName>
    <definedName name="Площадь_планшетов_1">#REF!</definedName>
    <definedName name="плп">[4]топография!#REF!</definedName>
    <definedName name="плыа">#REF!</definedName>
    <definedName name="плю">#REF!</definedName>
    <definedName name="пнр">#REF!</definedName>
    <definedName name="по">#REF!</definedName>
    <definedName name="пов">#REF!</definedName>
    <definedName name="Подгон">#REF!</definedName>
    <definedName name="подлжддлджд">#REF!</definedName>
    <definedName name="ПодрядДолжн">[38]ОбмОбслЗемОд!$F$67</definedName>
    <definedName name="ПодрядИмя">[38]ОбмОбслЗемОд!$H$69</definedName>
    <definedName name="Подрядчик">[38]ОбмОбслЗемОд!$A$7</definedName>
    <definedName name="ПОКАЗАТЕЛИ_ДОЛГОСР.ПРОГНОЗА">'[52]2002(v2)'!#REF!</definedName>
    <definedName name="Покупное_ПО">#REF!</definedName>
    <definedName name="Покупные">#REF!</definedName>
    <definedName name="Покупные_изделия">#REF!</definedName>
    <definedName name="полд">#REF!</definedName>
    <definedName name="Полевые">#REF!</definedName>
    <definedName name="Полно">#REF!</definedName>
    <definedName name="попр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hidden="1">{#N/A,#N/A,TRUE,"Смета на пасс. обор. №1"}</definedName>
    <definedName name="пор_1" hidden="1">{#N/A,#N/A,TRUE,"Смета на пасс. обор. №1"}</definedName>
    <definedName name="поток2">#REF!</definedName>
    <definedName name="поып">[4]топография!#REF!</definedName>
    <definedName name="пояснит.">#REF!</definedName>
    <definedName name="ппвьпр">#REF!</definedName>
    <definedName name="ппп">#REF!</definedName>
    <definedName name="пппп" localSheetId="0">#REF!</definedName>
    <definedName name="пппп">#REF!</definedName>
    <definedName name="пппппппппппппппппппппппа">#REF!</definedName>
    <definedName name="пр">[4]топография!#REF!</definedName>
    <definedName name="правоп">#REF!</definedName>
    <definedName name="прд">#REF!</definedName>
    <definedName name="прдо">#REF!</definedName>
    <definedName name="приб">[9]Управление!$AE$20</definedName>
    <definedName name="прибвб2">[9]Управление!$AF$20</definedName>
    <definedName name="прибыль">#REF!</definedName>
    <definedName name="Прикладное_ПО">#REF!</definedName>
    <definedName name="Прилож">#REF!</definedName>
    <definedName name="Приморский_край">#REF!</definedName>
    <definedName name="Приморский_край_1">#REF!</definedName>
    <definedName name="прл">#REF!</definedName>
    <definedName name="прлв">#REF!</definedName>
    <definedName name="прлвпрл">#REF!</definedName>
    <definedName name="прлпврл">#REF!</definedName>
    <definedName name="прлпр">#REF!</definedName>
    <definedName name="прльп">#REF!</definedName>
    <definedName name="про" hidden="1">{#N/A,#N/A,TRUE,"Смета на пасс. обор. №1"}</definedName>
    <definedName name="про_1" hidden="1">{#N/A,#N/A,TRUE,"Смета на пасс. обор. №1"}</definedName>
    <definedName name="пробная" localSheetId="0">#REF!</definedName>
    <definedName name="пробная">#REF!</definedName>
    <definedName name="пробная_1">#REF!</definedName>
    <definedName name="Проверил">#REF!</definedName>
    <definedName name="провпо">#REF!</definedName>
    <definedName name="Прогноз_Вып_пц">[19]рабочий!$Y$240:$AP$262</definedName>
    <definedName name="проект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>#REF!</definedName>
    <definedName name="прол" hidden="1">{#N/A,#N/A,TRUE,"Смета на пасс. обор. №1"}</definedName>
    <definedName name="пролдж" hidden="1">{#N/A,#N/A,TRUE,"Смета на пасс. обор. №1"}</definedName>
    <definedName name="пролдж_1" hidden="1">{#N/A,#N/A,TRUE,"Смета на пасс. обор. №1"}</definedName>
    <definedName name="пролоддошщ">#REF!</definedName>
    <definedName name="промбез">[4]топография!#REF!</definedName>
    <definedName name="Промбезоп">#REF!</definedName>
    <definedName name="Промышленная">#REF!</definedName>
    <definedName name="пропо">[4]топография!#REF!</definedName>
    <definedName name="пропр">#REF!</definedName>
    <definedName name="Прот">'[21]Лист опроса'!$B$6</definedName>
    <definedName name="протоколРМВК">#REF!</definedName>
    <definedName name="прочие">#REF!</definedName>
    <definedName name="Прочие_затраты_в_базисных_ценах">#REF!</definedName>
    <definedName name="Прочие_затраты_в_текущих_ценах">'[40]Переменные и константы'!#REF!</definedName>
    <definedName name="Прочие_затраты_в_текущих_ценах_по_ресурсному_расчету">'[40]Переменные и константы'!#REF!</definedName>
    <definedName name="Прочие_затраты_в_текущих_ценах_после_применения_индексов">'[40]Переменные и константы'!#REF!</definedName>
    <definedName name="Прочие_работы">#REF!</definedName>
    <definedName name="прп">[4]топография!#REF!</definedName>
    <definedName name="прпр">[20]Коэфф1.!#REF!</definedName>
    <definedName name="прпр_1">#REF!</definedName>
    <definedName name="пртпр">#REF!</definedName>
    <definedName name="прч">#REF!</definedName>
    <definedName name="прь">#REF!</definedName>
    <definedName name="прьв">#REF!</definedName>
    <definedName name="прьвпрь">[4]топография!#REF!</definedName>
    <definedName name="прьто">#REF!</definedName>
    <definedName name="Псковская_область">#REF!</definedName>
    <definedName name="псрл">#REF!</definedName>
    <definedName name="пуск">#REF!</definedName>
    <definedName name="пшждю">#REF!</definedName>
    <definedName name="пьбю">#REF!</definedName>
    <definedName name="пьюию">#REF!</definedName>
    <definedName name="пятый">#REF!</definedName>
    <definedName name="р">#REF!</definedName>
    <definedName name="рабдень">'[37]Расчет работы'!$G$2</definedName>
    <definedName name="Разработка">#REF!</definedName>
    <definedName name="Разработка_">#REF!</definedName>
    <definedName name="Районный_к_т_к_ЗП">'[40]Переменные и константы'!#REF!</definedName>
    <definedName name="Районный_к_т_к_ЗП_по_ресурсному_расчету">'[40]Переменные и константы'!#REF!</definedName>
    <definedName name="раоб">#REF!</definedName>
    <definedName name="раобароб">#REF!</definedName>
    <definedName name="раобь">#REF!</definedName>
    <definedName name="раолао">#REF!</definedName>
    <definedName name="Расчёт1">'[53]Смета 7'!$F$1</definedName>
    <definedName name="рбтмь">#REF!</definedName>
    <definedName name="ргл">#REF!</definedName>
    <definedName name="РД">#REF!</definedName>
    <definedName name="рдп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ек" localSheetId="0">#REF!</definedName>
    <definedName name="рек">#REF!</definedName>
    <definedName name="Республика_Адыгея">#REF!</definedName>
    <definedName name="Республика_Алтай">#REF!</definedName>
    <definedName name="Республика_Алтай_1">#REF!</definedName>
    <definedName name="Республика_Башкортостан">#REF!</definedName>
    <definedName name="Республика_Башкортостан_1">#REF!</definedName>
    <definedName name="Республика_Бурятия">#REF!</definedName>
    <definedName name="Республика_Бурятия_1">#REF!</definedName>
    <definedName name="Республика_Дагестан">#REF!</definedName>
    <definedName name="Республика_Ингушетия">#REF!</definedName>
    <definedName name="Республика_Калмыкия">#REF!</definedName>
    <definedName name="Республика_Карелия">#REF!</definedName>
    <definedName name="Республика_Карелия_1">#REF!</definedName>
    <definedName name="Республика_Коми">#REF!</definedName>
    <definedName name="Республика_Коми_1">#REF!</definedName>
    <definedName name="Республика_Марий_Эл">#REF!</definedName>
    <definedName name="Республика_Мордовия">#REF!</definedName>
    <definedName name="Республика_Саха__Якутия">#REF!</definedName>
    <definedName name="Республика_Саха__Якутия_1">#REF!</definedName>
    <definedName name="Республика_Северная_Осетия___Алания">#REF!</definedName>
    <definedName name="Республика_Татарстан__Татарстан">#REF!</definedName>
    <definedName name="Республика_Татарстан__Татарстан_1">#REF!</definedName>
    <definedName name="Республика_Тыва">#REF!</definedName>
    <definedName name="Республика_Тыва_1">#REF!</definedName>
    <definedName name="Республика_Хакасия">#REF!</definedName>
    <definedName name="РЗА2">#REF!</definedName>
    <definedName name="рига">'[54]СметаСводная снег'!$E$7</definedName>
    <definedName name="рл">[4]топография!#REF!</definedName>
    <definedName name="рлвро">#REF!</definedName>
    <definedName name="рлд">#REF!</definedName>
    <definedName name="рлдг">#REF!</definedName>
    <definedName name="ровро">#REF!</definedName>
    <definedName name="родарод">#REF!</definedName>
    <definedName name="рож">#REF!</definedName>
    <definedName name="рол" hidden="1">{#N/A,#N/A,TRUE,"Смета на пасс. обор. №1"}</definedName>
    <definedName name="рол_1" hidden="1">{#N/A,#N/A,TRUE,"Смета на пасс. обор. №1"}</definedName>
    <definedName name="роло">#REF!</definedName>
    <definedName name="ропгнлпеглн">#REF!</definedName>
    <definedName name="Ростовская_область">#REF!</definedName>
    <definedName name="рот">#REF!</definedName>
    <definedName name="рпачрпч">#REF!</definedName>
    <definedName name="рпв">#REF!</definedName>
    <definedName name="рплрл">#REF!</definedName>
    <definedName name="рповпр">#REF!</definedName>
    <definedName name="рповр">#REF!</definedName>
    <definedName name="рпьрь">#REF!</definedName>
    <definedName name="рр" hidden="1">{#N/A,#N/A,TRUE,"Смета на пасс. обор. №1"}</definedName>
    <definedName name="рр_1" hidden="1">{#N/A,#N/A,TRUE,"Смета на пасс. обор. №1"}</definedName>
    <definedName name="РРК">#REF!</definedName>
    <definedName name="ррюбр">#REF!</definedName>
    <definedName name="РСЛ">#REF!</definedName>
    <definedName name="руе">#REF!</definedName>
    <definedName name="Руководитель">#REF!</definedName>
    <definedName name="Руководитель_1">#REF!</definedName>
    <definedName name="ручей">#REF!</definedName>
    <definedName name="рыар">[4]топография!#REF!</definedName>
    <definedName name="Рязанская_область">#REF!</definedName>
    <definedName name="ряпр">[4]топография!#REF!</definedName>
    <definedName name="С" localSheetId="0" hidden="1">{#N/A,#N/A,FALSE,"Шаблон_Спец1"}</definedName>
    <definedName name="С" localSheetId="7" hidden="1">{#N/A,#N/A,FALSE,"Шаблон_Спец1"}</definedName>
    <definedName name="С" hidden="1">{#N/A,#N/A,FALSE,"Шаблон_Спец1"}</definedName>
    <definedName name="с_1" hidden="1">{#N/A,#N/A,TRUE,"Смета на пасс. обор. №1"}</definedName>
    <definedName name="с1" localSheetId="0">#REF!</definedName>
    <definedName name="с1">#REF!</definedName>
    <definedName name="с10" localSheetId="0">#REF!</definedName>
    <definedName name="с10">#REF!</definedName>
    <definedName name="с2" localSheetId="0">#REF!</definedName>
    <definedName name="с2">#REF!</definedName>
    <definedName name="с3" localSheetId="0">#REF!</definedName>
    <definedName name="с3">#REF!</definedName>
    <definedName name="с4" localSheetId="0">#REF!</definedName>
    <definedName name="с4">#REF!</definedName>
    <definedName name="с5" localSheetId="0">#REF!</definedName>
    <definedName name="с5">#REF!</definedName>
    <definedName name="с6" localSheetId="0">#REF!</definedName>
    <definedName name="с6">#REF!</definedName>
    <definedName name="с7" localSheetId="0">#REF!</definedName>
    <definedName name="с7">#REF!</definedName>
    <definedName name="с8" localSheetId="0">#REF!</definedName>
    <definedName name="с8">#REF!</definedName>
    <definedName name="с9" localSheetId="0">#REF!</definedName>
    <definedName name="с9">#REF!</definedName>
    <definedName name="саа">#REF!</definedName>
    <definedName name="сам" hidden="1">{#N/A,#N/A,TRUE,"Смета на пасс. обор. №1"}</definedName>
    <definedName name="сам_1" hidden="1">{#N/A,#N/A,TRUE,"Смета на пасс. обор. №1"}</definedName>
    <definedName name="Самарская_область">#REF!</definedName>
    <definedName name="Саратовская_область">#REF!</definedName>
    <definedName name="Сахалинская_область">#REF!</definedName>
    <definedName name="Сахалинская_область_1">#REF!</definedName>
    <definedName name="СВ1">#REF!</definedName>
    <definedName name="Свердловская_область">#REF!</definedName>
    <definedName name="Свердловская_область_1">#REF!</definedName>
    <definedName name="Свод1">#REF!</definedName>
    <definedName name="Сводка">#REF!</definedName>
    <definedName name="Сводная">#REF!</definedName>
    <definedName name="Сводная_новая1">#REF!</definedName>
    <definedName name="Сводная1">#REF!</definedName>
    <definedName name="Сводно_сметный_расчет">#REF!</definedName>
    <definedName name="Сводно_сметный_расчет_49">#REF!</definedName>
    <definedName name="Сводно_сметный_расчет_50">#REF!</definedName>
    <definedName name="Сводно_сметный_расчет_51">#REF!</definedName>
    <definedName name="Сводно_сметный_расчет_52">#REF!</definedName>
    <definedName name="Сводно_сметный_расчет_53">#REF!</definedName>
    <definedName name="Сводно_сметный_расчет_54">#REF!</definedName>
    <definedName name="сврд">[4]топография!#REF!</definedName>
    <definedName name="СВсм">[22]Вспомогательный!$D$36</definedName>
    <definedName name="сев" localSheetId="0">#REF!</definedName>
    <definedName name="сев">#REF!</definedName>
    <definedName name="Север">#REF!</definedName>
    <definedName name="Семь">#REF!</definedName>
    <definedName name="Сервис">#REF!</definedName>
    <definedName name="Сервис_Всего">'[20]Прайс лист'!#REF!</definedName>
    <definedName name="Сервис_Всего_1">#REF!</definedName>
    <definedName name="Сервисное_оборудование">[20]Коэфф1.!#REF!</definedName>
    <definedName name="Сервисное_оборудование_1">#REF!</definedName>
    <definedName name="СМ">#REF!</definedName>
    <definedName name="см.расч.Ставрополь">#REF!</definedName>
    <definedName name="см.расч.Ставрополь_1">#REF!</definedName>
    <definedName name="см.расч.Ставрополь_2">#REF!</definedName>
    <definedName name="см.расч.Ставрополь_22">#REF!</definedName>
    <definedName name="см.расч.Ставрополь_49">#REF!</definedName>
    <definedName name="см.расч.Ставрополь_5">#REF!</definedName>
    <definedName name="см.расч.Ставрополь_50">#REF!</definedName>
    <definedName name="см.расч.Ставрополь_51">#REF!</definedName>
    <definedName name="см.расч.Ставрополь_52">#REF!</definedName>
    <definedName name="см.расч.Ставрополь_53">#REF!</definedName>
    <definedName name="см.расч.Ставрополь_54">#REF!</definedName>
    <definedName name="см.расчетАстрахань">#REF!</definedName>
    <definedName name="см.расчетАстрахань_1">#REF!</definedName>
    <definedName name="см.расчетАстрахань_2">#REF!</definedName>
    <definedName name="см.расчетАстрахань_22">#REF!</definedName>
    <definedName name="см.расчетАстрахань_49">#REF!</definedName>
    <definedName name="см.расчетАстрахань_5">#REF!</definedName>
    <definedName name="см.расчетАстрахань_50">#REF!</definedName>
    <definedName name="см.расчетАстрахань_51">#REF!</definedName>
    <definedName name="см.расчетАстрахань_52">#REF!</definedName>
    <definedName name="см.расчетАстрахань_53">#REF!</definedName>
    <definedName name="см.расчетАстрахань_54">#REF!</definedName>
    <definedName name="см.расчетМахачкала">#REF!</definedName>
    <definedName name="см.расчетМахачкала_1">#REF!</definedName>
    <definedName name="см.расчетМахачкала_2">#REF!</definedName>
    <definedName name="см.расчетМахачкала_22">#REF!</definedName>
    <definedName name="см.расчетМахачкала_49">#REF!</definedName>
    <definedName name="см.расчетМахачкала_5">#REF!</definedName>
    <definedName name="см.расчетМахачкала_50">#REF!</definedName>
    <definedName name="см.расчетМахачкала_51">#REF!</definedName>
    <definedName name="см.расчетМахачкала_52">#REF!</definedName>
    <definedName name="см.расчетМахачкала_53">#REF!</definedName>
    <definedName name="см.расчетМахачкала_54">#REF!</definedName>
    <definedName name="см.расчетН.Новгород">#REF!</definedName>
    <definedName name="см.расчетН.Новгород_1">#REF!</definedName>
    <definedName name="см.расчетН.Новгород_2">#REF!</definedName>
    <definedName name="см.расчетН.Новгород_22">#REF!</definedName>
    <definedName name="см.расчетН.Новгород_49">#REF!</definedName>
    <definedName name="см.расчетН.Новгород_5">#REF!</definedName>
    <definedName name="см.расчетН.Новгород_50">#REF!</definedName>
    <definedName name="см.расчетН.Новгород_51">#REF!</definedName>
    <definedName name="см.расчетН.Новгород_52">#REF!</definedName>
    <definedName name="см.расчетН.Новгород_53">#REF!</definedName>
    <definedName name="см.расчетН.Новгород_54">#REF!</definedName>
    <definedName name="см_1">#REF!</definedName>
    <definedName name="см_конк" localSheetId="0">#REF!</definedName>
    <definedName name="см_конк">#REF!</definedName>
    <definedName name="см1">#REF!</definedName>
    <definedName name="См6">'[55]Смета 7'!$F$1</definedName>
    <definedName name="См7">#REF!</definedName>
    <definedName name="СМА">[4]топография!#REF!</definedName>
    <definedName name="Смет" hidden="1">{#N/A,#N/A,TRUE,"Смета на пасс. обор. №1"}</definedName>
    <definedName name="Смет_1" hidden="1">{#N/A,#N/A,TRUE,"Смета на пасс. обор. №1"}</definedName>
    <definedName name="смета" hidden="1">{#N/A,#N/A,TRUE,"Смета на пасс. обор. №1"}</definedName>
    <definedName name="смета_1" hidden="1">{#N/A,#N/A,TRUE,"Смета на пасс. обор. №1"}</definedName>
    <definedName name="Смета_2">'[53]Смета 7'!$F$1</definedName>
    <definedName name="смета1">#REF!</definedName>
    <definedName name="Смета11">'[56]Смета 7'!$F$1</definedName>
    <definedName name="Смета21">'[57]Смета 7'!$F$1</definedName>
    <definedName name="Смета3">[22]Вспомогательный!$D$78</definedName>
    <definedName name="Сметная_стоимость_в_базисных_ценах">#REF!</definedName>
    <definedName name="Сметная_стоимость_в_текущих_ценах__после_применения_индексов">'[40]Переменные и константы'!#REF!</definedName>
    <definedName name="Сметная_стоимость_по_ресурсному_расчету">#REF!</definedName>
    <definedName name="СМеточка">#REF!</definedName>
    <definedName name="сми">#REF!</definedName>
    <definedName name="смиь">#REF!</definedName>
    <definedName name="Смоленская_область">#REF!</definedName>
    <definedName name="смр">#REF!</definedName>
    <definedName name="смт">#REF!</definedName>
    <definedName name="Согласование">#REF!</definedName>
    <definedName name="Согласование_1">#REF!</definedName>
    <definedName name="содерж.">#REF!</definedName>
    <definedName name="Содерж_Осн_Базы">#REF!</definedName>
    <definedName name="соп">#REF!</definedName>
    <definedName name="сос">#REF!</definedName>
    <definedName name="Составил">'[3]Таблица 4 АСУТП'!$B$106:$B$108</definedName>
    <definedName name="Составитель">#REF!</definedName>
    <definedName name="Составитель_1">#REF!</definedName>
    <definedName name="сп1" localSheetId="0">#REF!</definedName>
    <definedName name="сп1">#REF!</definedName>
    <definedName name="сп2" localSheetId="0">#REF!</definedName>
    <definedName name="сп2">#REF!</definedName>
    <definedName name="спио">#REF!</definedName>
    <definedName name="список">[58]Списки!$A$1:$A$65536</definedName>
    <definedName name="спрь">[4]топография!#REF!</definedName>
    <definedName name="срл">#REF!</definedName>
    <definedName name="срлдд">#REF!</definedName>
    <definedName name="срлрл">#REF!</definedName>
    <definedName name="срьрьс">#REF!</definedName>
    <definedName name="сс" hidden="1">{#N/A,#N/A,TRUE,"Смета на пасс. обор. №1"}</definedName>
    <definedName name="сс_1" hidden="1">{#N/A,#N/A,TRUE,"Смета на пасс. обор. №1"}</definedName>
    <definedName name="ссп" hidden="1">{#N/A,#N/A,TRUE,"Смета на пасс. обор. №1"}</definedName>
    <definedName name="ссп_1" hidden="1">{#N/A,#N/A,TRUE,"Смета на пасс. обор. №1"}</definedName>
    <definedName name="ССР">#REF!</definedName>
    <definedName name="ССР_ИИ_Д1_корр">#REF!</definedName>
    <definedName name="ссс">#REF!</definedName>
    <definedName name="ссср">#REF!</definedName>
    <definedName name="сссс">#REF!</definedName>
    <definedName name="ссссс" hidden="1">{#N/A,#N/A,TRUE,"Смета на пасс. обор. №1"}</definedName>
    <definedName name="ссссс_1" hidden="1">{#N/A,#N/A,TRUE,"Смета на пасс. обор. №1"}</definedName>
    <definedName name="Ставрополь">#REF!</definedName>
    <definedName name="Ставрополь_1">#REF!</definedName>
    <definedName name="Ставрополь_2">#REF!</definedName>
    <definedName name="Ставрополь_22">#REF!</definedName>
    <definedName name="Ставрополь_49">#REF!</definedName>
    <definedName name="Ставрополь_5">#REF!</definedName>
    <definedName name="Ставрополь_50">#REF!</definedName>
    <definedName name="Ставрополь_51">#REF!</definedName>
    <definedName name="Ставрополь_52">#REF!</definedName>
    <definedName name="Ставрополь_53">#REF!</definedName>
    <definedName name="Ставрополь_54">#REF!</definedName>
    <definedName name="Ставропольский_край">#REF!</definedName>
    <definedName name="Станц10">'[21]Лист опроса'!$B$23</definedName>
    <definedName name="сто">'[59]8'!#REF!</definedName>
    <definedName name="Стоим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ороны">[60]Списки!$A$1:$A$440</definedName>
    <definedName name="СтОф">NA()</definedName>
    <definedName name="СтОф_1">NA()</definedName>
    <definedName name="СтОф_2">NA()</definedName>
    <definedName name="СтПр">NA()</definedName>
    <definedName name="СтПр_1">NA()</definedName>
    <definedName name="СтПр_2">NA()</definedName>
    <definedName name="Стр10">'[21]Лист опроса'!$B$24</definedName>
    <definedName name="СтрАУ">'[21]Лист опроса'!$B$12</definedName>
    <definedName name="СтрДУ">'[21]Лист опроса'!$B$11</definedName>
    <definedName name="Стрелки">'[21]Лист опроса'!$B$10</definedName>
    <definedName name="Строительная_полоса">#REF!</definedName>
    <definedName name="Строительная_полоса_1">#REF!</definedName>
    <definedName name="Строительные_работы_в_базисных_ценах">#REF!</definedName>
    <definedName name="Строительные_работы_в_текущих_ценах">'[40]Переменные и константы'!#REF!</definedName>
    <definedName name="Строительные_работы_в_текущих_ценах_по_ресурсному_расчету">'[40]Переменные и константы'!#REF!</definedName>
    <definedName name="Строительные_работы_в_текущих_ценах_после_применения_индексов">'[40]Переменные и константы'!#REF!</definedName>
    <definedName name="структ.">#REF!</definedName>
    <definedName name="суда">[17]!суда</definedName>
    <definedName name="Сургут">NA()</definedName>
    <definedName name="сусусу" hidden="1">{#N/A,#N/A,TRUE,"Смета на пасс. обор. №1"}</definedName>
    <definedName name="сусусу_1" hidden="1">{#N/A,#N/A,TRUE,"Смета на пасс. обор. №1"}</definedName>
    <definedName name="счьор">[4]топография!#REF!</definedName>
    <definedName name="т">#REF!</definedName>
    <definedName name="Т5">#REF!</definedName>
    <definedName name="Т6">#REF!</definedName>
    <definedName name="Тамбовская_область">#REF!</definedName>
    <definedName name="тасс" hidden="1">{#N/A,#N/A,TRUE,"Смета на пасс. обор. №1"}</definedName>
    <definedName name="тасс_1" hidden="1">{#N/A,#N/A,TRUE,"Смета на пасс. обор. №1"}</definedName>
    <definedName name="Тверская_область">#REF!</definedName>
    <definedName name="ТекДата">[61]информация!$B$8</definedName>
    <definedName name="ТекДата_1">[62]информация!$B$8</definedName>
    <definedName name="ТекДата_2">[63]информация!$B$8</definedName>
    <definedName name="теодкккккккккккк">#REF!</definedName>
    <definedName name="Территориальная_поправка_к_ТЕР">#REF!</definedName>
    <definedName name="техник">#REF!</definedName>
    <definedName name="технич">#REF!</definedName>
    <definedName name="ТолкоМашЛаб">[38]СмМашБур!#REF!</definedName>
    <definedName name="ТолькоМашБур">[38]СмМашБур!#REF!</definedName>
    <definedName name="ТолькоРучБур">[38]СмРучБур!#REF!</definedName>
    <definedName name="ТолькоРучЛаб">[38]СмРучБур!$K$39</definedName>
    <definedName name="Томская_область">#REF!</definedName>
    <definedName name="Томская_область_1">#REF!</definedName>
    <definedName name="топ1">#REF!</definedName>
    <definedName name="топ2">#REF!</definedName>
    <definedName name="топо">#REF!</definedName>
    <definedName name="топо_1">#REF!</definedName>
    <definedName name="топогр1">#REF!</definedName>
    <definedName name="топограф">#REF!</definedName>
    <definedName name="тор">#REF!</definedName>
    <definedName name="третий">#REF!</definedName>
    <definedName name="третья_кат">#REF!</definedName>
    <definedName name="трол">#REF!</definedName>
    <definedName name="трп" hidden="1">{#N/A,#N/A,TRUE,"Смета на пасс. обор. №1"}</definedName>
    <definedName name="трп_1" hidden="1">{#N/A,#N/A,TRUE,"Смета на пасс. обор. №1"}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ульская_область">#REF!</definedName>
    <definedName name="тыс">{0,"тысячz";1,"тысячаz";2,"тысячиz";5,"тысячz"}</definedName>
    <definedName name="тьбю">#REF!</definedName>
    <definedName name="тьюит">#REF!</definedName>
    <definedName name="ТЭО">#REF!</definedName>
    <definedName name="ТЭО1">#REF!</definedName>
    <definedName name="ТЭО2">#REF!</definedName>
    <definedName name="ТЭОДКК">#REF!</definedName>
    <definedName name="ТЭОДККК">#REF!</definedName>
    <definedName name="Тюменская_область">#REF!</definedName>
    <definedName name="Тюменская_область_1">#REF!</definedName>
    <definedName name="убыль">#REF!</definedName>
    <definedName name="ува">#REF!</definedName>
    <definedName name="уг">#REF!</definedName>
    <definedName name="Удмуртская_Республика">#REF!</definedName>
    <definedName name="Удмуртская_Республика_1">#REF!</definedName>
    <definedName name="уено">#REF!</definedName>
    <definedName name="уенонео">#REF!</definedName>
    <definedName name="уер">#REF!</definedName>
    <definedName name="уеро">#REF!</definedName>
    <definedName name="уерор">#REF!</definedName>
    <definedName name="ук" hidden="1">{#N/A,#N/A,TRUE,"Смета на пасс. обор. №1"}</definedName>
    <definedName name="ук_1" hidden="1">{#N/A,#N/A,TRUE,"Смета на пасс. обор. №1"}</definedName>
    <definedName name="уке">#REF!</definedName>
    <definedName name="укее">#REF!</definedName>
    <definedName name="укк_м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кц">#REF!</definedName>
    <definedName name="Ульяновская_область">#REF!</definedName>
    <definedName name="уне">#REF!</definedName>
    <definedName name="уно">#REF!</definedName>
    <definedName name="уо">#REF!</definedName>
    <definedName name="уое">#REF!</definedName>
    <definedName name="упроуо">#REF!</definedName>
    <definedName name="упрт">#REF!</definedName>
    <definedName name="ур">#REF!</definedName>
    <definedName name="уре">#REF!</definedName>
    <definedName name="урк">#REF!</definedName>
    <definedName name="урн">#REF!</definedName>
    <definedName name="уу">#REF!</definedName>
    <definedName name="уукк">#REF!</definedName>
    <definedName name="ууу">#REF!</definedName>
    <definedName name="уцуц">#REF!</definedName>
    <definedName name="Участок">#REF!</definedName>
    <definedName name="Участок_1">#REF!</definedName>
    <definedName name="ушщпгу">#REF!</definedName>
    <definedName name="уы" hidden="1">{#N/A,#N/A,TRUE,"Смета на пасс. обор. №1"}</definedName>
    <definedName name="уы_1" hidden="1">{#N/A,#N/A,TRUE,"Смета на пасс. обор. №1"}</definedName>
    <definedName name="ф" hidden="1">{#N/A,#N/A,TRUE,"Смета на пасс. обор. №1"}</definedName>
    <definedName name="ф_1" hidden="1">{#N/A,#N/A,TRUE,"Смета на пасс. обор. №1"}</definedName>
    <definedName name="ф1">#REF!</definedName>
    <definedName name="фавр">#REF!</definedName>
    <definedName name="фапиаи">#REF!</definedName>
    <definedName name="фвап">#REF!</definedName>
    <definedName name="фвапив">#REF!</definedName>
    <definedName name="фнн">#REF!</definedName>
    <definedName name="фо_а_н_пц">[19]рабочий!$AR$240:$BI$263</definedName>
    <definedName name="фо_а_с_пц">[19]рабочий!$AS$202:$BI$224</definedName>
    <definedName name="фо_н_03">[19]рабочий!$X$305:$X$327</definedName>
    <definedName name="фо_н_04">[19]рабочий!$X$335:$X$357</definedName>
    <definedName name="фукек">#REF!</definedName>
    <definedName name="ффггг">#REF!</definedName>
    <definedName name="фффффф">#REF!</definedName>
    <definedName name="ффыв">#REF!</definedName>
    <definedName name="фы">[4]топография!#REF!</definedName>
    <definedName name="фыв" hidden="1">{#N/A,#N/A,TRUE,"Смета на пасс. обор. №1"}</definedName>
    <definedName name="фыв_1" hidden="1">{#N/A,#N/A,TRUE,"Смета на пасс. обор. №1"}</definedName>
    <definedName name="Хабаровский_край">#REF!</definedName>
    <definedName name="Хабаровский_край_1">#REF!</definedName>
    <definedName name="хэ" hidden="1">{#N/A,#N/A,TRUE,"Смета на пасс. обор. №1"}</definedName>
    <definedName name="хэ_1" hidden="1">{#N/A,#N/A,TRUE,"Смета на пасс. обор. №1"}</definedName>
    <definedName name="ц">#REF!</definedName>
    <definedName name="цвет" hidden="1">{#N/A,#N/A,TRUE,"Смета на пасс. обор. №1"}</definedName>
    <definedName name="цвет_1" hidden="1">{#N/A,#N/A,TRUE,"Смета на пасс. обор. №1"}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__0_1">#REF!</definedName>
    <definedName name="цена___0___0___0___0_1">#REF!</definedName>
    <definedName name="цена___0___0___0___1">#REF!</definedName>
    <definedName name="цена___0___0___0___1_1">#REF!</definedName>
    <definedName name="цена___0___0___0___5">#REF!</definedName>
    <definedName name="цена___0___0___0___5_1">#REF!</definedName>
    <definedName name="цена___0___0___0_1">#REF!</definedName>
    <definedName name="цена___0___0___0_1_1">#REF!</definedName>
    <definedName name="цена___0___0___0_1_1_1">#REF!</definedName>
    <definedName name="цена___0___0___0_5">#REF!</definedName>
    <definedName name="цена___0___0___0_5_1">#REF!</definedName>
    <definedName name="цена___0___0___1">#REF!</definedName>
    <definedName name="цена___0___0___1_1">#REF!</definedName>
    <definedName name="цена___0___0___2">#REF!</definedName>
    <definedName name="цена___0___0___2_1">#REF!</definedName>
    <definedName name="цена___0___0___3">#REF!</definedName>
    <definedName name="цена___0___0___3_1">#REF!</definedName>
    <definedName name="цена___0___0___4">#REF!</definedName>
    <definedName name="цена___0___0___4_1">#REF!</definedName>
    <definedName name="цена___0___0___5">#REF!</definedName>
    <definedName name="цена___0___0___5_1">#REF!</definedName>
    <definedName name="цена___0___0_1">#REF!</definedName>
    <definedName name="цена___0___0_1_1">#REF!</definedName>
    <definedName name="цена___0___0_1_1_1">#REF!</definedName>
    <definedName name="цена___0___0_3">#REF!</definedName>
    <definedName name="цена___0___0_3_1">#REF!</definedName>
    <definedName name="цена___0___0_5">#REF!</definedName>
    <definedName name="цена___0___0_5_1">#REF!</definedName>
    <definedName name="цена___0___1">#REF!</definedName>
    <definedName name="цена___0___1___0">#REF!</definedName>
    <definedName name="цена___0___1___0_1">#REF!</definedName>
    <definedName name="цена___0___1_1">#REF!</definedName>
    <definedName name="цена___0___10">#REF!</definedName>
    <definedName name="цена___0___10_1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0___0_1">#REF!</definedName>
    <definedName name="цена___0___2___0_1">#REF!</definedName>
    <definedName name="цена___0___2___5">#REF!</definedName>
    <definedName name="цена___0___2___5_1">#REF!</definedName>
    <definedName name="цена___0___2_1">#REF!</definedName>
    <definedName name="цена___0___2_1_1">#REF!</definedName>
    <definedName name="цена___0___2_1_1_1">#REF!</definedName>
    <definedName name="цена___0___2_3">#REF!</definedName>
    <definedName name="цена___0___2_3_1">#REF!</definedName>
    <definedName name="цена___0___2_5">#REF!</definedName>
    <definedName name="цена___0___2_5_1">#REF!</definedName>
    <definedName name="цена___0___3">#REF!</definedName>
    <definedName name="цена___0___3___0">#REF!</definedName>
    <definedName name="цена___0___3___0_1">#REF!</definedName>
    <definedName name="цена___0___3___5">#REF!</definedName>
    <definedName name="цена___0___3___5_1">#REF!</definedName>
    <definedName name="цена___0___3_1">#REF!</definedName>
    <definedName name="цена___0___3_1_1">#REF!</definedName>
    <definedName name="цена___0___3_1_1_1">#REF!</definedName>
    <definedName name="цена___0___3_5">#REF!</definedName>
    <definedName name="цена___0___3_5_1">#REF!</definedName>
    <definedName name="цена___0___4">#REF!</definedName>
    <definedName name="цена___0___4___0">#REF!</definedName>
    <definedName name="цена___0___4___0_1">#REF!</definedName>
    <definedName name="цена___0___4___5">#REF!</definedName>
    <definedName name="цена___0___4___5_1">#REF!</definedName>
    <definedName name="цена___0___4_1">#REF!</definedName>
    <definedName name="цена___0___4_1_1">#REF!</definedName>
    <definedName name="цена___0___4_1_1_1">#REF!</definedName>
    <definedName name="цена___0___4_3">#REF!</definedName>
    <definedName name="цена___0___4_3_1">#REF!</definedName>
    <definedName name="цена___0___4_5">#REF!</definedName>
    <definedName name="цена___0___4_5_1">#REF!</definedName>
    <definedName name="цена___0___5">#REF!</definedName>
    <definedName name="цена___0___5_1">#REF!</definedName>
    <definedName name="цена___0___6">#REF!</definedName>
    <definedName name="цена___0___6_1">#REF!</definedName>
    <definedName name="цена___0___8">#REF!</definedName>
    <definedName name="цена___0___8_1">#REF!</definedName>
    <definedName name="цена___0_1">#REF!</definedName>
    <definedName name="цена___0_1_1">#REF!</definedName>
    <definedName name="цена___0_3">#REF!</definedName>
    <definedName name="цена___0_3_1">#REF!</definedName>
    <definedName name="цена___0_5">#REF!</definedName>
    <definedName name="цена___0_5_1">#REF!</definedName>
    <definedName name="цена___1">#REF!</definedName>
    <definedName name="цена___1___0">#REF!</definedName>
    <definedName name="цена___1___0___0">#REF!</definedName>
    <definedName name="цена___1___0___0_1">#REF!</definedName>
    <definedName name="цена___1___0_1">#REF!</definedName>
    <definedName name="цена___1___1">#REF!</definedName>
    <definedName name="цена___1___1_1">#REF!</definedName>
    <definedName name="цена___1___5">#REF!</definedName>
    <definedName name="цена___1___5_1">#REF!</definedName>
    <definedName name="цена___1_1">#REF!</definedName>
    <definedName name="цена___1_1_1">#REF!</definedName>
    <definedName name="цена___1_1_1_1">#REF!</definedName>
    <definedName name="цена___1_3">#REF!</definedName>
    <definedName name="цена___1_3_1">#REF!</definedName>
    <definedName name="цена___1_5">#REF!</definedName>
    <definedName name="цена___1_5_1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0___0_1">#REF!</definedName>
    <definedName name="цена___10___0___0_1">#REF!</definedName>
    <definedName name="цена___10___0___1">NA()</definedName>
    <definedName name="цена___10___0___5">NA()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>#REF!</definedName>
    <definedName name="цена___10_3_1">#REF!</definedName>
    <definedName name="цена___10_5">#REF!</definedName>
    <definedName name="цена___10_5_1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1_1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0___0_1">#REF!</definedName>
    <definedName name="цена___2___0___0___0_1">#REF!</definedName>
    <definedName name="цена___2___0___0___1">#REF!</definedName>
    <definedName name="цена___2___0___0___1_1">#REF!</definedName>
    <definedName name="цена___2___0___0___5">#REF!</definedName>
    <definedName name="цена___2___0___0___5_1">#REF!</definedName>
    <definedName name="цена___2___0___0_1">#REF!</definedName>
    <definedName name="цена___2___0___0_1_1">#REF!</definedName>
    <definedName name="цена___2___0___0_1_1_1">#REF!</definedName>
    <definedName name="цена___2___0___0_5">#REF!</definedName>
    <definedName name="цена___2___0___0_5_1">#REF!</definedName>
    <definedName name="цена___2___0___1">#REF!</definedName>
    <definedName name="цена___2___0___1_1">#REF!</definedName>
    <definedName name="цена___2___0___5">#REF!</definedName>
    <definedName name="цена___2___0___5_1">#REF!</definedName>
    <definedName name="цена___2___0_1">#REF!</definedName>
    <definedName name="цена___2___0_1_1">#REF!</definedName>
    <definedName name="цена___2___0_1_1_1">#REF!</definedName>
    <definedName name="цена___2___0_3">#REF!</definedName>
    <definedName name="цена___2___0_3_1">#REF!</definedName>
    <definedName name="цена___2___0_5">#REF!</definedName>
    <definedName name="цена___2___0_5_1">#REF!</definedName>
    <definedName name="цена___2___1">#REF!</definedName>
    <definedName name="цена___2___1_1">#REF!</definedName>
    <definedName name="цена___2___10">#REF!</definedName>
    <definedName name="цена___2___10_1">#REF!</definedName>
    <definedName name="цена___2___12">#REF!</definedName>
    <definedName name="цена___2___2">#REF!</definedName>
    <definedName name="цена___2___2_1">#REF!</definedName>
    <definedName name="цена___2___3">#REF!</definedName>
    <definedName name="цена___2___4">#REF!</definedName>
    <definedName name="цена___2___4___0">#REF!</definedName>
    <definedName name="цена___2___4___0_1">#REF!</definedName>
    <definedName name="цена___2___4___5">#REF!</definedName>
    <definedName name="цена___2___4___5_1">#REF!</definedName>
    <definedName name="цена___2___4_1">#REF!</definedName>
    <definedName name="цена___2___4_1_1">#REF!</definedName>
    <definedName name="цена___2___4_1_1_1">#REF!</definedName>
    <definedName name="цена___2___4_3">#REF!</definedName>
    <definedName name="цена___2___4_3_1">#REF!</definedName>
    <definedName name="цена___2___4_5">#REF!</definedName>
    <definedName name="цена___2___4_5_1">#REF!</definedName>
    <definedName name="цена___2___5">#REF!</definedName>
    <definedName name="цена___2___5_1">#REF!</definedName>
    <definedName name="цена___2___6">#REF!</definedName>
    <definedName name="цена___2___6_1">#REF!</definedName>
    <definedName name="цена___2___8">#REF!</definedName>
    <definedName name="цена___2___8_1">#REF!</definedName>
    <definedName name="цена___2_1">#REF!</definedName>
    <definedName name="цена___2_1_1">#REF!</definedName>
    <definedName name="цена___2_1_1_1">#REF!</definedName>
    <definedName name="цена___2_3">#REF!</definedName>
    <definedName name="цена___2_3_1">#REF!</definedName>
    <definedName name="цена___2_5">#REF!</definedName>
    <definedName name="цена___2_5_1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>#REF!</definedName>
    <definedName name="цена___3___0___5_1">#REF!</definedName>
    <definedName name="цена___3___0_1">#REF!</definedName>
    <definedName name="цена___3___0_1_1">NA()</definedName>
    <definedName name="цена___3___0_3">#REF!</definedName>
    <definedName name="цена___3___0_3_1">#REF!</definedName>
    <definedName name="цена___3___0_5">#REF!</definedName>
    <definedName name="цена___3___0_5_1">#REF!</definedName>
    <definedName name="цена___3___10">#REF!</definedName>
    <definedName name="цена___3___2">#REF!</definedName>
    <definedName name="цена___3___2_1">#REF!</definedName>
    <definedName name="цена___3___3">#REF!</definedName>
    <definedName name="цена___3___3_1">#REF!</definedName>
    <definedName name="цена___3___4">#REF!</definedName>
    <definedName name="цена___3___5">#REF!</definedName>
    <definedName name="цена___3___5_1">#REF!</definedName>
    <definedName name="цена___3___6">#REF!</definedName>
    <definedName name="цена___3___8">#REF!</definedName>
    <definedName name="цена___3_1">#REF!</definedName>
    <definedName name="цена___3_1_1">#REF!</definedName>
    <definedName name="цена___3_1_1_1">#REF!</definedName>
    <definedName name="цена___3_3">NA()</definedName>
    <definedName name="цена___3_5">#REF!</definedName>
    <definedName name="цена___3_5_1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0___0_1">#REF!</definedName>
    <definedName name="цена___4___0___0___0_1">#REF!</definedName>
    <definedName name="цена___4___0___0___1">#REF!</definedName>
    <definedName name="цена___4___0___0___1_1">#REF!</definedName>
    <definedName name="цена___4___0___0___5">#REF!</definedName>
    <definedName name="цена___4___0___0___5_1">#REF!</definedName>
    <definedName name="цена___4___0___0_1">#REF!</definedName>
    <definedName name="цена___4___0___0_1_1">#REF!</definedName>
    <definedName name="цена___4___0___0_1_1_1">#REF!</definedName>
    <definedName name="цена___4___0___0_5">#REF!</definedName>
    <definedName name="цена___4___0___0_5_1">#REF!</definedName>
    <definedName name="цена___4___0___1">#REF!</definedName>
    <definedName name="цена___4___0___1_1">#REF!</definedName>
    <definedName name="цена___4___0___5">NA()</definedName>
    <definedName name="цена___4___0_1">#REF!</definedName>
    <definedName name="цена___4___0_1_1">#REF!</definedName>
    <definedName name="цена___4___0_1_1_1">#REF!</definedName>
    <definedName name="цена___4___0_3">#REF!</definedName>
    <definedName name="цена___4___0_3_1">#REF!</definedName>
    <definedName name="цена___4___0_5">NA()</definedName>
    <definedName name="цена___4___1">#REF!</definedName>
    <definedName name="цена___4___1_1">#REF!</definedName>
    <definedName name="цена___4___10">#REF!</definedName>
    <definedName name="цена___4___10_1">#REF!</definedName>
    <definedName name="цена___4___12">#REF!</definedName>
    <definedName name="цена___4___2">#REF!</definedName>
    <definedName name="цена___4___2_1">#REF!</definedName>
    <definedName name="цена___4___3">#REF!</definedName>
    <definedName name="цена___4___3_1">#REF!</definedName>
    <definedName name="цена___4___4">#REF!</definedName>
    <definedName name="цена___4___4_1">#REF!</definedName>
    <definedName name="цена___4___5">#REF!</definedName>
    <definedName name="цена___4___5_1">#REF!</definedName>
    <definedName name="цена___4___6">#REF!</definedName>
    <definedName name="цена___4___6_1">#REF!</definedName>
    <definedName name="цена___4___8">#REF!</definedName>
    <definedName name="цена___4___8_1">#REF!</definedName>
    <definedName name="цена___4_1">#REF!</definedName>
    <definedName name="цена___4_1_1">#REF!</definedName>
    <definedName name="цена___4_1_1_1">#REF!</definedName>
    <definedName name="цена___4_3">#REF!</definedName>
    <definedName name="цена___4_3_1">#REF!</definedName>
    <definedName name="цена___4_5">#REF!</definedName>
    <definedName name="цена___4_5_1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0___0___0_1">#REF!</definedName>
    <definedName name="цена___5___0___0___0_1">#REF!</definedName>
    <definedName name="цена___5___0___0_1">#REF!</definedName>
    <definedName name="цена___5___0___1">#REF!</definedName>
    <definedName name="цена___5___0___1_1">#REF!</definedName>
    <definedName name="цена___5___0___5">#REF!</definedName>
    <definedName name="цена___5___0___5_1">#REF!</definedName>
    <definedName name="цена___5___0_1">#REF!</definedName>
    <definedName name="цена___5___0_1_1">#REF!</definedName>
    <definedName name="цена___5___0_1_1_1">#REF!</definedName>
    <definedName name="цена___5___0_3">#REF!</definedName>
    <definedName name="цена___5___0_3_1">#REF!</definedName>
    <definedName name="цена___5___0_5">#REF!</definedName>
    <definedName name="цена___5___0_5_1">#REF!</definedName>
    <definedName name="цена___5___1">#REF!</definedName>
    <definedName name="цена___5___1_1">#REF!</definedName>
    <definedName name="цена___5___3">NA()</definedName>
    <definedName name="цена___5___5">NA()</definedName>
    <definedName name="цена___5_1">#REF!</definedName>
    <definedName name="цена___5_1_1">#REF!</definedName>
    <definedName name="цена___5_1_1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0___0___0_1">#REF!</definedName>
    <definedName name="цена___6___0___0___0_1">#REF!</definedName>
    <definedName name="цена___6___0___0_1">#REF!</definedName>
    <definedName name="цена___6___0___1">#REF!</definedName>
    <definedName name="цена___6___0___1_1">#REF!</definedName>
    <definedName name="цена___6___0___5">#REF!</definedName>
    <definedName name="цена___6___0___5_1">#REF!</definedName>
    <definedName name="цена___6___0_1">#REF!</definedName>
    <definedName name="цена___6___0_1_1">#REF!</definedName>
    <definedName name="цена___6___0_1_1_1">#REF!</definedName>
    <definedName name="цена___6___0_3">#REF!</definedName>
    <definedName name="цена___6___0_3_1">#REF!</definedName>
    <definedName name="цена___6___0_5">#REF!</definedName>
    <definedName name="цена___6___0_5_1">#REF!</definedName>
    <definedName name="цена___6___1">#REF!</definedName>
    <definedName name="цена___6___10">#REF!</definedName>
    <definedName name="цена___6___10_1">#REF!</definedName>
    <definedName name="цена___6___12">#REF!</definedName>
    <definedName name="цена___6___2">#REF!</definedName>
    <definedName name="цена___6___2_1">#REF!</definedName>
    <definedName name="цена___6___4">#REF!</definedName>
    <definedName name="цена___6___4_1">#REF!</definedName>
    <definedName name="цена___6___5">NA()</definedName>
    <definedName name="цена___6___6">#REF!</definedName>
    <definedName name="цена___6___6_1">#REF!</definedName>
    <definedName name="цена___6___8">#REF!</definedName>
    <definedName name="цена___6___8_1">#REF!</definedName>
    <definedName name="цена___6_1">#REF!</definedName>
    <definedName name="цена___6_1_1">#REF!</definedName>
    <definedName name="цена___6_1_1_1">#REF!</definedName>
    <definedName name="цена___6_3">#REF!</definedName>
    <definedName name="цена___6_3_1">#REF!</definedName>
    <definedName name="цена___6_5">NA()</definedName>
    <definedName name="цена___7">#REF!</definedName>
    <definedName name="цена___7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7_1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0___0___0_1">#REF!</definedName>
    <definedName name="цена___8___0___0___0_1">#REF!</definedName>
    <definedName name="цена___8___0___0_1">#REF!</definedName>
    <definedName name="цена___8___0___1">#REF!</definedName>
    <definedName name="цена___8___0___1_1">#REF!</definedName>
    <definedName name="цена___8___0___5">#REF!</definedName>
    <definedName name="цена___8___0___5_1">#REF!</definedName>
    <definedName name="цена___8___0_1">#REF!</definedName>
    <definedName name="цена___8___0_1_1">#REF!</definedName>
    <definedName name="цена___8___0_1_1_1">#REF!</definedName>
    <definedName name="цена___8___0_3">#REF!</definedName>
    <definedName name="цена___8___0_3_1">#REF!</definedName>
    <definedName name="цена___8___0_5">#REF!</definedName>
    <definedName name="цена___8___0_5_1">#REF!</definedName>
    <definedName name="цена___8___1">#REF!</definedName>
    <definedName name="цена___8___10">#REF!</definedName>
    <definedName name="цена___8___10_1">#REF!</definedName>
    <definedName name="цена___8___12">#REF!</definedName>
    <definedName name="цена___8___2">#REF!</definedName>
    <definedName name="цена___8___2_1">#REF!</definedName>
    <definedName name="цена___8___4">#REF!</definedName>
    <definedName name="цена___8___4_1">#REF!</definedName>
    <definedName name="цена___8___5">#REF!</definedName>
    <definedName name="цена___8___5_1">#REF!</definedName>
    <definedName name="цена___8___6">#REF!</definedName>
    <definedName name="цена___8___6_1">#REF!</definedName>
    <definedName name="цена___8___8">#REF!</definedName>
    <definedName name="цена___8___8_1">#REF!</definedName>
    <definedName name="цена___8_1">#REF!</definedName>
    <definedName name="цена___8_1_1">#REF!</definedName>
    <definedName name="цена___8_1_1_1">#REF!</definedName>
    <definedName name="цена___8_3">#REF!</definedName>
    <definedName name="цена___8_3_1">#REF!</definedName>
    <definedName name="цена___8_5">#REF!</definedName>
    <definedName name="цена___8_5_1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0___0___0_1">#REF!</definedName>
    <definedName name="цена___9___0___0___0_1">#REF!</definedName>
    <definedName name="цена___9___0___0_1">#REF!</definedName>
    <definedName name="цена___9___0___5">#REF!</definedName>
    <definedName name="цена___9___0___5_1">#REF!</definedName>
    <definedName name="цена___9___0_1">#REF!</definedName>
    <definedName name="цена___9___0_5">#REF!</definedName>
    <definedName name="цена___9___0_5_1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5_1">#REF!</definedName>
    <definedName name="цена___9___6">#REF!</definedName>
    <definedName name="цена___9___8">#REF!</definedName>
    <definedName name="цена___9_1">#REF!</definedName>
    <definedName name="цена___9_1_1">#REF!</definedName>
    <definedName name="цена___9_1_1_1">#REF!</definedName>
    <definedName name="цена___9_3">#REF!</definedName>
    <definedName name="цена___9_3_1">#REF!</definedName>
    <definedName name="цена___9_5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>#REF!</definedName>
    <definedName name="ЦенаМашБур">[38]СмМашБур!#REF!</definedName>
    <definedName name="ЦенаОбслед">[38]ОбмОбслЗемОд!$F$62</definedName>
    <definedName name="ЦенаРучБур">[38]СмРучБур!#REF!</definedName>
    <definedName name="ЦенаШурфов">#REF!</definedName>
    <definedName name="цуе" hidden="1">{#N/A,#N/A,TRUE,"Смета на пасс. обор. №1"}</definedName>
    <definedName name="цук">#REF!</definedName>
    <definedName name="цукеп">#REF!</definedName>
    <definedName name="цукцук">#REF!</definedName>
    <definedName name="цукцукуцкцук">#REF!</definedName>
    <definedName name="цукцукцук">#REF!</definedName>
    <definedName name="цфйе">#REF!</definedName>
    <definedName name="ццц">#REF!</definedName>
    <definedName name="цы">#REF!</definedName>
    <definedName name="цы_1">#REF!</definedName>
    <definedName name="ч" hidden="1">{#N/A,#N/A,TRUE,"Смета на пасс. обор. №1"}</definedName>
    <definedName name="ч_1" hidden="1">{#N/A,#N/A,TRUE,"Смета на пасс. обор. №1"}</definedName>
    <definedName name="чапо">#REF!</definedName>
    <definedName name="чапр">#REF!</definedName>
    <definedName name="Челябинская_область">#REF!</definedName>
    <definedName name="Челябинская_область_1">#REF!</definedName>
    <definedName name="четвертый">#REF!</definedName>
    <definedName name="Чеченская_Республика">#REF!</definedName>
    <definedName name="Читинская_область">#REF!</definedName>
    <definedName name="Читинская_область_1">#REF!</definedName>
    <definedName name="чмтчмт">#REF!</definedName>
    <definedName name="чмтчт">#REF!</definedName>
    <definedName name="чс">#REF!</definedName>
    <definedName name="чсапр">#REF!</definedName>
    <definedName name="чсипа">[4]топография!#REF!</definedName>
    <definedName name="чсиь">#REF!</definedName>
    <definedName name="чсмт">#REF!</definedName>
    <definedName name="чстм">#REF!</definedName>
    <definedName name="чт">#REF!</definedName>
    <definedName name="чтм">#REF!</definedName>
    <definedName name="чть">#REF!</definedName>
    <definedName name="Чувашская_Республика___Чувашия">#REF!</definedName>
    <definedName name="Чукотский_автономный_округ">#REF!</definedName>
    <definedName name="Чукотский_автономный_округ_1">#REF!</definedName>
    <definedName name="ш" hidden="1">{#N/A,#N/A,TRUE,"Смета на пасс. обор. №1"}</definedName>
    <definedName name="ш_1" hidden="1">{#N/A,#N/A,TRUE,"Смета на пасс. обор. №1"}</definedName>
    <definedName name="шгд">#REF!</definedName>
    <definedName name="шгнкушгрдаы">#REF!</definedName>
    <definedName name="шгфуждлоэзшщ\ыфтм">#REF!</definedName>
    <definedName name="шдгшж">#REF!</definedName>
    <definedName name="шестой">#REF!</definedName>
    <definedName name="Шесть">#REF!</definedName>
    <definedName name="Шкафы_ТМ">#REF!</definedName>
    <definedName name="шплю">#REF!</definedName>
    <definedName name="шпр">#REF!</definedName>
    <definedName name="шщгщ9шщллщ">#REF!</definedName>
    <definedName name="щжэдж">#REF!</definedName>
    <definedName name="щшшщрг">#REF!</definedName>
    <definedName name="щщ">#REF!</definedName>
    <definedName name="ъхз">#REF!</definedName>
    <definedName name="ы" hidden="1">{#N/A,#N/A,TRUE,"Смета на пасс. обор. №1"}</definedName>
    <definedName name="ы_1" hidden="1">{#N/A,#N/A,TRUE,"Смета на пасс. обор. №1"}</definedName>
    <definedName name="ыа">#REF!</definedName>
    <definedName name="ыаоаы">#REF!</definedName>
    <definedName name="ыаоаыо">#REF!</definedName>
    <definedName name="ыаоаып">#REF!</definedName>
    <definedName name="ыаоп">#REF!</definedName>
    <definedName name="ыапо">#REF!</definedName>
    <definedName name="ыапоапоао">#REF!</definedName>
    <definedName name="ыапоаыо">#REF!</definedName>
    <definedName name="ыапоы">#REF!</definedName>
    <definedName name="ыапоыа">#REF!</definedName>
    <definedName name="ыапр">[4]топография!#REF!</definedName>
    <definedName name="ыапраыр">#REF!</definedName>
    <definedName name="ыв">[12]ПДР!#REF!</definedName>
    <definedName name="ЫВGGGGGGGGGGGGGGG">#REF!</definedName>
    <definedName name="ыва" hidden="1">{#N/A,#N/A,TRUE,"Смета на пасс. обор. №1"}</definedName>
    <definedName name="ыва_1" hidden="1">{#N/A,#N/A,TRUE,"Смета на пасс. обор. №1"}</definedName>
    <definedName name="ывапвыфп">[4]топография!#REF!</definedName>
    <definedName name="ываф">#REF!</definedName>
    <definedName name="Ываы">#REF!</definedName>
    <definedName name="ЫВаЫа">#REF!</definedName>
    <definedName name="ЫВаЫваав">#REF!</definedName>
    <definedName name="ывпавар">#REF!</definedName>
    <definedName name="ЫВПВвввв">[4]топография!#REF!</definedName>
    <definedName name="ыВПВП">#REF!</definedName>
    <definedName name="ыкен">#REF!</definedName>
    <definedName name="ыопвпо">#REF!</definedName>
    <definedName name="ып">#REF!</definedName>
    <definedName name="ыпаота">#REF!</definedName>
    <definedName name="ыпартап">#REF!</definedName>
    <definedName name="ыпатапт">#REF!</definedName>
    <definedName name="ыпми">#REF!</definedName>
    <definedName name="ыпо">#REF!</definedName>
    <definedName name="ыпоыа">#REF!</definedName>
    <definedName name="ыпоыапо">#REF!</definedName>
    <definedName name="ыпр">#REF!</definedName>
    <definedName name="ыпрапр">#REF!</definedName>
    <definedName name="ыпраыпо">[4]топография!#REF!</definedName>
    <definedName name="ыпры">#REF!</definedName>
    <definedName name="ырипыр">#REF!</definedName>
    <definedName name="ырп">#REF!</definedName>
    <definedName name="ыукнр">#REF!</definedName>
    <definedName name="ыы">#REF!</definedName>
    <definedName name="ыы_1">#REF!</definedName>
    <definedName name="ыы_10">#REF!</definedName>
    <definedName name="ыы_11">#REF!</definedName>
    <definedName name="ыы_12">#REF!</definedName>
    <definedName name="ыы_13">#REF!</definedName>
    <definedName name="ыы_14">#REF!</definedName>
    <definedName name="ыы_15">#REF!</definedName>
    <definedName name="ыы_16">#REF!</definedName>
    <definedName name="ыы_17">#REF!</definedName>
    <definedName name="ыы_18">#REF!</definedName>
    <definedName name="ыы_19">#REF!</definedName>
    <definedName name="ыы_2">#REF!</definedName>
    <definedName name="ыы_20">#REF!</definedName>
    <definedName name="ыы_21">#REF!</definedName>
    <definedName name="ыы_49">#REF!</definedName>
    <definedName name="ыы_50">#REF!</definedName>
    <definedName name="ыы_51">#REF!</definedName>
    <definedName name="ыы_52">#REF!</definedName>
    <definedName name="ыы_53">#REF!</definedName>
    <definedName name="ыы_54">#REF!</definedName>
    <definedName name="ыы_6">#REF!</definedName>
    <definedName name="ыы_7">#REF!</definedName>
    <definedName name="ыы_8">#REF!</definedName>
    <definedName name="ыы_9">#REF!</definedName>
    <definedName name="ыыы">#REF!</definedName>
    <definedName name="ыыыы">#REF!</definedName>
    <definedName name="ыяпр">[17]!ыяпр</definedName>
    <definedName name="ьбют">#REF!</definedName>
    <definedName name="ьвпрьрп">#REF!</definedName>
    <definedName name="ьврп">#REF!</definedName>
    <definedName name="ьпрьп">#REF!</definedName>
    <definedName name="э1">#REF!</definedName>
    <definedName name="эж">#REF!</definedName>
    <definedName name="эж_1">#REF!</definedName>
    <definedName name="эж_10">#REF!</definedName>
    <definedName name="эж_11">#REF!</definedName>
    <definedName name="эж_12">#REF!</definedName>
    <definedName name="эж_13">#REF!</definedName>
    <definedName name="эж_14">#REF!</definedName>
    <definedName name="эж_15">#REF!</definedName>
    <definedName name="эж_16">#REF!</definedName>
    <definedName name="эж_17">#REF!</definedName>
    <definedName name="эж_18">#REF!</definedName>
    <definedName name="эж_19">#REF!</definedName>
    <definedName name="эж_2">#REF!</definedName>
    <definedName name="эж_20">#REF!</definedName>
    <definedName name="эж_21">#REF!</definedName>
    <definedName name="эж_49">#REF!</definedName>
    <definedName name="эж_50">#REF!</definedName>
    <definedName name="эж_51">#REF!</definedName>
    <definedName name="эж_52">#REF!</definedName>
    <definedName name="эж_53">#REF!</definedName>
    <definedName name="эж_54">#REF!</definedName>
    <definedName name="эж_6">#REF!</definedName>
    <definedName name="эж_7">#REF!</definedName>
    <definedName name="эж_8">#REF!</definedName>
    <definedName name="эж_9">#REF!</definedName>
    <definedName name="эк">#REF!</definedName>
    <definedName name="эк1">#REF!</definedName>
    <definedName name="эко">#REF!</definedName>
    <definedName name="эко___0">#REF!</definedName>
    <definedName name="эко___0_1">#REF!</definedName>
    <definedName name="эко_1">#REF!</definedName>
    <definedName name="эко_5">#REF!</definedName>
    <definedName name="эко_5_1">#REF!</definedName>
    <definedName name="эко1">#REF!</definedName>
    <definedName name="экол.1">[4]топография!#REF!</definedName>
    <definedName name="экол1">#REF!</definedName>
    <definedName name="экол2">#REF!</definedName>
    <definedName name="Экол3">#REF!</definedName>
    <definedName name="эколог">#REF!</definedName>
    <definedName name="экология">NA()</definedName>
    <definedName name="экологияч">#REF!</definedName>
    <definedName name="экт">#REF!</definedName>
    <definedName name="эл" hidden="1">{#N/A,#N/A,TRUE,"Смета на пасс. обор. №1"}</definedName>
    <definedName name="эл_1" hidden="1">{#N/A,#N/A,TRUE,"Смета на пасс. обор. №1"}</definedName>
    <definedName name="ЭлеСи">[64]Коэфф1.!$E$7</definedName>
    <definedName name="ЭлеСи_1">#REF!</definedName>
    <definedName name="элрасч">#REF!</definedName>
    <definedName name="ЭЛСИ_Т">#REF!</definedName>
    <definedName name="эмс">[4]топография!#REF!</definedName>
    <definedName name="ю">#REF!</definedName>
    <definedName name="юб">#REF!</definedName>
    <definedName name="юдшншджгп">#REF!</definedName>
    <definedName name="ЮФУ">#REF!</definedName>
    <definedName name="ЮФУ2">#REF!</definedName>
    <definedName name="ююю" hidden="1">{#N/A,#N/A,TRUE,"Смета на пасс. обор. №1"}</definedName>
    <definedName name="ююю_1" hidden="1">{#N/A,#N/A,TRUE,"Смета на пасс. обор. №1"}</definedName>
    <definedName name="я">#REF!</definedName>
    <definedName name="яапт">#REF!</definedName>
    <definedName name="яапяяяя">#REF!</definedName>
    <definedName name="явапяап">#REF!</definedName>
    <definedName name="явапявп">#REF!</definedName>
    <definedName name="явар">#REF!</definedName>
    <definedName name="яваряра">#REF!</definedName>
    <definedName name="ярая">#REF!</definedName>
    <definedName name="яраяраря">#REF!</definedName>
    <definedName name="яроптап">#REF!</definedName>
    <definedName name="Ярославская_область">#REF!</definedName>
    <definedName name="ЯЯЯ">[4]топография!#REF!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4" l="1"/>
  <c r="F19" i="34" s="1"/>
  <c r="D19" i="34"/>
  <c r="B19" i="34"/>
  <c r="B16" i="34"/>
  <c r="F20" i="26"/>
  <c r="C13" i="33"/>
  <c r="C18" i="34"/>
  <c r="C17" i="34"/>
  <c r="C16" i="34"/>
  <c r="C15" i="34"/>
  <c r="C39" i="34"/>
  <c r="F37" i="34"/>
  <c r="D37" i="34"/>
  <c r="F35" i="34"/>
  <c r="D35" i="34"/>
  <c r="F33" i="34"/>
  <c r="F40" i="34" s="1"/>
  <c r="D33" i="34"/>
  <c r="F26" i="34"/>
  <c r="F29" i="34" s="1"/>
  <c r="C23" i="34"/>
  <c r="F30" i="34" l="1"/>
  <c r="C38" i="34"/>
  <c r="F31" i="34"/>
  <c r="F38" i="34"/>
  <c r="F39" i="34"/>
  <c r="C40" i="34"/>
  <c r="F41" i="34" l="1"/>
  <c r="C41" i="34"/>
  <c r="E14" i="26" l="1"/>
  <c r="E15" i="26"/>
  <c r="I28" i="89"/>
  <c r="I27" i="89"/>
  <c r="I26" i="89"/>
  <c r="J22" i="89"/>
  <c r="I21" i="89"/>
  <c r="J21" i="89" s="1"/>
  <c r="I20" i="89"/>
  <c r="J20" i="89" s="1"/>
  <c r="I19" i="89"/>
  <c r="J19" i="89" s="1"/>
  <c r="I18" i="89"/>
  <c r="J18" i="89" s="1"/>
  <c r="I17" i="89"/>
  <c r="J17" i="89" s="1"/>
  <c r="I16" i="89"/>
  <c r="J16" i="89" s="1"/>
  <c r="D15" i="89"/>
  <c r="I15" i="89" s="1"/>
  <c r="J15" i="89" s="1"/>
  <c r="B15" i="89"/>
  <c r="I12" i="89"/>
  <c r="J12" i="89" s="1"/>
  <c r="I11" i="89"/>
  <c r="J11" i="89" s="1"/>
  <c r="D22" i="89" l="1"/>
  <c r="J23" i="89"/>
  <c r="J24" i="89" s="1"/>
  <c r="D23" i="89"/>
  <c r="J13" i="89"/>
  <c r="F26" i="89" l="1"/>
  <c r="J26" i="89" l="1"/>
  <c r="F27" i="89" l="1"/>
  <c r="J27" i="89" s="1"/>
  <c r="F28" i="89"/>
  <c r="J28" i="89" s="1"/>
  <c r="J29" i="89" l="1"/>
  <c r="J30" i="89" s="1"/>
  <c r="J31" i="89" s="1"/>
  <c r="E16" i="26" l="1"/>
  <c r="F64" i="91"/>
  <c r="G64" i="91" s="1"/>
  <c r="F63" i="91"/>
  <c r="G63" i="91" s="1"/>
  <c r="E62" i="91"/>
  <c r="G62" i="91" s="1"/>
  <c r="E61" i="91"/>
  <c r="G61" i="91" s="1"/>
  <c r="E60" i="91"/>
  <c r="G60" i="91" s="1"/>
  <c r="E59" i="91"/>
  <c r="G59" i="91" s="1"/>
  <c r="G58" i="91"/>
  <c r="E52" i="91"/>
  <c r="G52" i="91" s="1"/>
  <c r="E51" i="91"/>
  <c r="G51" i="91" s="1"/>
  <c r="E50" i="91"/>
  <c r="G50" i="91" s="1"/>
  <c r="E49" i="91"/>
  <c r="G49" i="91" s="1"/>
  <c r="G48" i="91"/>
  <c r="E45" i="91"/>
  <c r="G45" i="91" s="1"/>
  <c r="E42" i="91"/>
  <c r="G42" i="91" s="1"/>
  <c r="E38" i="91"/>
  <c r="G38" i="91" s="1"/>
  <c r="E36" i="91"/>
  <c r="G36" i="91" s="1"/>
  <c r="E35" i="91"/>
  <c r="G35" i="91" s="1"/>
  <c r="E34" i="91"/>
  <c r="G34" i="91" s="1"/>
  <c r="E33" i="91"/>
  <c r="G33" i="91" s="1"/>
  <c r="G22" i="91"/>
  <c r="G21" i="91"/>
  <c r="G20" i="91"/>
  <c r="G19" i="91"/>
  <c r="G18" i="91"/>
  <c r="G17" i="91"/>
  <c r="G16" i="91"/>
  <c r="G15" i="91"/>
  <c r="G14" i="91"/>
  <c r="G13" i="91"/>
  <c r="G23" i="91" l="1"/>
  <c r="F24" i="91" s="1"/>
  <c r="G24" i="91" s="1"/>
  <c r="E41" i="91"/>
  <c r="G41" i="91" s="1"/>
  <c r="G65" i="91"/>
  <c r="F25" i="91"/>
  <c r="G25" i="91" s="1"/>
  <c r="F26" i="91" s="1"/>
  <c r="E39" i="91"/>
  <c r="E43" i="91"/>
  <c r="G43" i="91" s="1"/>
  <c r="G26" i="91" l="1"/>
  <c r="F27" i="91"/>
  <c r="G27" i="91" s="1"/>
  <c r="G39" i="91"/>
  <c r="E40" i="91"/>
  <c r="G40" i="91" s="1"/>
  <c r="G46" i="91" l="1"/>
  <c r="E53" i="91" s="1"/>
  <c r="G53" i="91" s="1"/>
  <c r="G54" i="91" s="1"/>
  <c r="G28" i="91"/>
  <c r="G29" i="91" s="1"/>
  <c r="F55" i="91" l="1"/>
  <c r="G55" i="91" s="1"/>
  <c r="G56" i="91" s="1"/>
  <c r="G66" i="91" s="1"/>
  <c r="G67" i="91" s="1"/>
  <c r="G69" i="91" s="1"/>
  <c r="E13" i="26" l="1"/>
  <c r="N22" i="90"/>
  <c r="A22" i="90"/>
  <c r="N21" i="90"/>
  <c r="N20" i="90"/>
  <c r="D17" i="90"/>
  <c r="N17" i="90" s="1"/>
  <c r="O17" i="90" s="1"/>
  <c r="C17" i="90"/>
  <c r="N16" i="90"/>
  <c r="O16" i="90" s="1"/>
  <c r="N15" i="90"/>
  <c r="O15" i="90" s="1"/>
  <c r="N12" i="90"/>
  <c r="O12" i="90" s="1"/>
  <c r="N11" i="90"/>
  <c r="O11" i="90" s="1"/>
  <c r="N10" i="90"/>
  <c r="O10" i="90" s="1"/>
  <c r="O18" i="90" l="1"/>
  <c r="O13" i="90"/>
  <c r="F20" i="90" l="1"/>
  <c r="O20" i="90" l="1"/>
  <c r="F21" i="90" l="1"/>
  <c r="O21" i="90" l="1"/>
  <c r="F22" i="90"/>
  <c r="O22" i="90" s="1"/>
  <c r="O23" i="90" l="1"/>
  <c r="O24" i="90" s="1"/>
  <c r="O25" i="90" s="1"/>
  <c r="B6" i="74" l="1"/>
  <c r="A6" i="74"/>
  <c r="F19" i="26" l="1"/>
  <c r="C10" i="95" l="1"/>
  <c r="C6" i="95"/>
  <c r="C7" i="95"/>
  <c r="F21" i="26"/>
  <c r="A2" i="95" l="1"/>
  <c r="D13" i="33" l="1"/>
  <c r="E13" i="33" s="1"/>
  <c r="B14" i="34"/>
  <c r="D14" i="34" s="1"/>
  <c r="F14" i="34" s="1"/>
  <c r="G21" i="26" l="1"/>
  <c r="A3" i="74" l="1"/>
  <c r="C5" i="26" l="1"/>
  <c r="C3" i="70"/>
  <c r="C6" i="74" l="1"/>
  <c r="E6" i="74" s="1"/>
  <c r="C7" i="33"/>
  <c r="C6" i="33"/>
  <c r="B9" i="34"/>
  <c r="E18" i="34" l="1"/>
  <c r="E17" i="34"/>
  <c r="E16" i="34"/>
  <c r="E15" i="34"/>
  <c r="G20" i="26" l="1"/>
  <c r="G19" i="26"/>
  <c r="G22" i="26" l="1"/>
  <c r="D15" i="70"/>
  <c r="G15" i="26"/>
  <c r="D17" i="70" l="1"/>
  <c r="B18" i="34"/>
  <c r="D18" i="34" s="1"/>
  <c r="D16" i="34"/>
  <c r="G14" i="26"/>
  <c r="G13" i="26"/>
  <c r="G16" i="26"/>
  <c r="G17" i="26" l="1"/>
  <c r="D11" i="70" s="1"/>
  <c r="F16" i="34"/>
  <c r="B15" i="34" l="1"/>
  <c r="C15" i="33"/>
  <c r="D13" i="70"/>
  <c r="D18" i="70" s="1"/>
  <c r="H19" i="70" s="1"/>
  <c r="H20" i="70" s="1"/>
  <c r="H21" i="70" s="1"/>
  <c r="D15" i="34" l="1"/>
  <c r="F15" i="34" s="1"/>
  <c r="B17" i="34"/>
  <c r="D17" i="34" s="1"/>
  <c r="F17" i="34" s="1"/>
  <c r="C18" i="33" s="1"/>
  <c r="F20" i="34" l="1"/>
  <c r="F21" i="34" s="1"/>
  <c r="B20" i="34"/>
  <c r="B21" i="34" s="1"/>
  <c r="D20" i="34"/>
  <c r="D21" i="34" s="1"/>
  <c r="C14" i="33"/>
  <c r="C16" i="33" s="1"/>
  <c r="E31" i="35"/>
  <c r="D20" i="27" l="1"/>
  <c r="D12" i="27" l="1"/>
  <c r="C5" i="33"/>
  <c r="E7" i="35"/>
  <c r="E39" i="35"/>
  <c r="E15" i="35" s="1"/>
  <c r="E37" i="35"/>
  <c r="E13" i="35" s="1"/>
  <c r="E36" i="35"/>
  <c r="E12" i="35" s="1"/>
  <c r="E35" i="35"/>
  <c r="E11" i="35" s="1"/>
  <c r="E34" i="35"/>
  <c r="E10" i="35" s="1"/>
  <c r="E32" i="35"/>
  <c r="E8" i="35" s="1"/>
  <c r="E40" i="35"/>
  <c r="E16" i="35" s="1"/>
  <c r="E41" i="35"/>
  <c r="E17" i="35" s="1"/>
  <c r="E42" i="35"/>
  <c r="E18" i="35" s="1"/>
  <c r="B18" i="35"/>
  <c r="B17" i="35"/>
  <c r="B16" i="35"/>
  <c r="B15" i="35"/>
  <c r="B14" i="35"/>
  <c r="B13" i="35"/>
  <c r="B12" i="35"/>
  <c r="B11" i="35"/>
  <c r="B10" i="35"/>
  <c r="B9" i="35"/>
  <c r="B8" i="35"/>
  <c r="B7" i="35"/>
  <c r="A3" i="36"/>
  <c r="A3" i="33"/>
  <c r="C4" i="37" s="1"/>
  <c r="D14" i="33" l="1"/>
  <c r="E14" i="33" l="1"/>
  <c r="D14" i="27"/>
  <c r="C4" i="27"/>
  <c r="D211" i="1"/>
  <c r="D123" i="1"/>
  <c r="A7" i="13" l="1"/>
  <c r="G30" i="13"/>
  <c r="G31" i="13" s="1"/>
  <c r="G32" i="13" s="1"/>
  <c r="G19" i="13"/>
  <c r="G17" i="13"/>
  <c r="G20" i="13" l="1"/>
  <c r="G24" i="13" s="1"/>
  <c r="G33" i="13"/>
  <c r="G34" i="13" s="1"/>
  <c r="G35" i="13" l="1"/>
  <c r="G36" i="13" s="1"/>
  <c r="G37" i="13" l="1"/>
  <c r="G38" i="13" s="1"/>
  <c r="G39" i="13" l="1"/>
  <c r="G40" i="13" s="1"/>
  <c r="G41" i="13" l="1"/>
  <c r="G42" i="13" s="1"/>
  <c r="G23" i="26" l="1"/>
  <c r="D16" i="27" l="1"/>
  <c r="D18" i="27" s="1"/>
  <c r="D19" i="27" s="1"/>
  <c r="H20" i="27" s="1"/>
  <c r="H21" i="27" s="1"/>
  <c r="C17" i="33" l="1"/>
  <c r="D18" i="33"/>
  <c r="E18" i="33" s="1"/>
  <c r="D15" i="33" l="1"/>
  <c r="D16" i="33" s="1"/>
  <c r="D17" i="33"/>
  <c r="E17" i="33" s="1"/>
  <c r="E15" i="33" l="1"/>
  <c r="E16" i="33" s="1"/>
  <c r="B23" i="36" l="1"/>
  <c r="G6" i="37" l="1"/>
  <c r="A7" i="37"/>
</calcChain>
</file>

<file path=xl/comments1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comments2.xml><?xml version="1.0" encoding="utf-8"?>
<comments xmlns="http://schemas.openxmlformats.org/spreadsheetml/2006/main">
  <authors>
    <author>Сергей</author>
    <author>Alex</author>
    <author>Алексей</author>
    <author>Alex Sosedko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3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
&lt;Расчет стомости - формула&gt;&lt;Обоснование коэффициентов&gt;</t>
        </r>
      </text>
    </comment>
    <comment ref="F18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494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495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496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497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49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comments3.xml><?xml version="1.0" encoding="utf-8"?>
<comments xmlns="http://schemas.openxmlformats.org/spreadsheetml/2006/main">
  <authors>
    <author>Alex Sosedko</author>
    <author>kdedova</author>
  </authors>
  <commentList>
    <comment ref="A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&lt;Номер позиции по смете&gt;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&lt;Наименование (текстовая часть) расценки&gt;                                         &lt;Формула расчета стоимости единицы&gt;
&lt;Обоснование коэффициентов&gt;</t>
        </r>
      </text>
    </comment>
    <comment ref="C14" authorId="1" shapeId="0">
      <text>
        <r>
          <rPr>
            <sz val="8"/>
            <color indexed="81"/>
            <rFont val="Tahoma"/>
            <family val="2"/>
            <charset val="204"/>
          </rPr>
          <t xml:space="preserve"> ЛокСмета::&lt;Обоснование (код) позиции&gt;
&lt;Комментарии из базы данных к расценке&gt;
&lt;Примечание&gt;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&lt;Ед. измерения по расценке&gt;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 &lt;Количество всего (физ. объем) по позиции&gt; </t>
        </r>
      </text>
    </comment>
    <comment ref="F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ЛокСмета::&lt;ПЗ по позиции на единицу в базисных ценах с учетом всех к-тов&gt;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ЛокСмета::&lt;ИТОГО ПЗ по позиции для БИМ&gt;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&lt;Текстовая часть (итоги)&gt;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</commentList>
</comments>
</file>

<file path=xl/sharedStrings.xml><?xml version="1.0" encoding="utf-8"?>
<sst xmlns="http://schemas.openxmlformats.org/spreadsheetml/2006/main" count="9637" uniqueCount="2293">
  <si>
    <t>га</t>
  </si>
  <si>
    <t>Подэтап 7.2 Благоустройство санитарной зоны</t>
  </si>
  <si>
    <t>Проектная документация</t>
  </si>
  <si>
    <t>Ориентировочные технические характеристики проектируемых зданий и сооружений</t>
  </si>
  <si>
    <t>по объекту «Благоустройство туристической деревни поляна Азау и прилегающей территории»</t>
  </si>
  <si>
    <t>№ п/п</t>
  </si>
  <si>
    <t>Наименование объектов, систем</t>
  </si>
  <si>
    <t>Ед. изм. основного показателя</t>
  </si>
  <si>
    <t>Основной технический показатель</t>
  </si>
  <si>
    <t>Уровень</t>
  </si>
  <si>
    <t>ответственности</t>
  </si>
  <si>
    <t>Этап 1. Благоустройство въездной группы</t>
  </si>
  <si>
    <t>1.1.</t>
  </si>
  <si>
    <t>Площадь</t>
  </si>
  <si>
    <t>1.2.</t>
  </si>
  <si>
    <t>Арка/стела</t>
  </si>
  <si>
    <t>1.3.</t>
  </si>
  <si>
    <t>Система автоматического туристско-информационного центра (ТИЦ)</t>
  </si>
  <si>
    <t>1.4.</t>
  </si>
  <si>
    <t>Навигация</t>
  </si>
  <si>
    <t>1.5.</t>
  </si>
  <si>
    <t>Освещение</t>
  </si>
  <si>
    <t>1.6.</t>
  </si>
  <si>
    <t>Парковочный стояночный карман</t>
  </si>
  <si>
    <t>1.7.</t>
  </si>
  <si>
    <t>Шлагбаум</t>
  </si>
  <si>
    <t>1.8.</t>
  </si>
  <si>
    <t>МАФ</t>
  </si>
  <si>
    <t>пониженный</t>
  </si>
  <si>
    <t>1.9.</t>
  </si>
  <si>
    <t>Общественный туалет</t>
  </si>
  <si>
    <t>Этап 2. Благоустройство центральной площади и площади зоны выката</t>
  </si>
  <si>
    <t>2.1.</t>
  </si>
  <si>
    <t>2.2.</t>
  </si>
  <si>
    <t>Кинотеатр на открытом воздухе</t>
  </si>
  <si>
    <t>2.3.</t>
  </si>
  <si>
    <t xml:space="preserve">Пешеходные зоны </t>
  </si>
  <si>
    <t>2.4.</t>
  </si>
  <si>
    <t>Открытый камин</t>
  </si>
  <si>
    <t>2.5.</t>
  </si>
  <si>
    <t>Каток</t>
  </si>
  <si>
    <t>габариты 40 х 20м</t>
  </si>
  <si>
    <t>2.6.</t>
  </si>
  <si>
    <t>2.7.</t>
  </si>
  <si>
    <t>2.8.</t>
  </si>
  <si>
    <t>2.9.</t>
  </si>
  <si>
    <t>Иллюминация</t>
  </si>
  <si>
    <t>2.10.</t>
  </si>
  <si>
    <t>2.11.</t>
  </si>
  <si>
    <t>Фотозона</t>
  </si>
  <si>
    <t>2.12.</t>
  </si>
  <si>
    <t xml:space="preserve">2.13. </t>
  </si>
  <si>
    <t>Ливневые лотки</t>
  </si>
  <si>
    <t>Этап 3. Благоустройство дорожной (уличной) сети</t>
  </si>
  <si>
    <t>3.1.</t>
  </si>
  <si>
    <t>3.2.</t>
  </si>
  <si>
    <t>3.3.</t>
  </si>
  <si>
    <t>Велодорожки</t>
  </si>
  <si>
    <t>3.4.</t>
  </si>
  <si>
    <t>3.5.</t>
  </si>
  <si>
    <t>3.6.</t>
  </si>
  <si>
    <t>3.7.</t>
  </si>
  <si>
    <t>Остановочные пункты для общественного транспорта</t>
  </si>
  <si>
    <t>3.8.</t>
  </si>
  <si>
    <t>Площадки для размещения НТО</t>
  </si>
  <si>
    <t xml:space="preserve">3.9. </t>
  </si>
  <si>
    <t>Этап 4 (Лот №1). Благоустройство зоны рекреации</t>
  </si>
  <si>
    <t>4.1.</t>
  </si>
  <si>
    <t>4.2.</t>
  </si>
  <si>
    <t>Пешеходные тропы</t>
  </si>
  <si>
    <t>4.3.</t>
  </si>
  <si>
    <t>Зона пикника</t>
  </si>
  <si>
    <t>4.4.</t>
  </si>
  <si>
    <t>4.5.</t>
  </si>
  <si>
    <t>Озеленение</t>
  </si>
  <si>
    <t>4.6.</t>
  </si>
  <si>
    <t>4.7.</t>
  </si>
  <si>
    <t>4.8.</t>
  </si>
  <si>
    <t>4.9.</t>
  </si>
  <si>
    <t>Подпорные стены и габионы</t>
  </si>
  <si>
    <t>Этап 5 (Лот №2). Благоустройство зоны рекреации</t>
  </si>
  <si>
    <t>5.1.</t>
  </si>
  <si>
    <t>5.2.</t>
  </si>
  <si>
    <t>5.3.</t>
  </si>
  <si>
    <t>5.4.</t>
  </si>
  <si>
    <t>5.5.</t>
  </si>
  <si>
    <t>5.6.</t>
  </si>
  <si>
    <t>5.7.</t>
  </si>
  <si>
    <t>5.8.</t>
  </si>
  <si>
    <t>Этап 6 (Лот №3). Благоустройство парковой зоны</t>
  </si>
  <si>
    <t>6.1.</t>
  </si>
  <si>
    <t>Подэтап 6.1 – Благоустройство парковой зоны</t>
  </si>
  <si>
    <t>6.1.1.</t>
  </si>
  <si>
    <t>6.1.2.</t>
  </si>
  <si>
    <t>Родельбан</t>
  </si>
  <si>
    <t>6.1.3.</t>
  </si>
  <si>
    <t>Лестница здоровья</t>
  </si>
  <si>
    <t>6.1.4.</t>
  </si>
  <si>
    <t>6.1.5.</t>
  </si>
  <si>
    <t>6.1.6.</t>
  </si>
  <si>
    <t>6.1.7.</t>
  </si>
  <si>
    <t>6.1.8.</t>
  </si>
  <si>
    <t>Подэтап 6.2 - Благоустройство детского парка</t>
  </si>
  <si>
    <t>6.2.1.</t>
  </si>
  <si>
    <t>6.2.2.</t>
  </si>
  <si>
    <t>Площадка для игр</t>
  </si>
  <si>
    <t>6.2.3.</t>
  </si>
  <si>
    <t>6.2.4.</t>
  </si>
  <si>
    <t>Веревочный парк «скай-парк» и полоса препятствий</t>
  </si>
  <si>
    <t>6.2.5.</t>
  </si>
  <si>
    <t>Скалодром</t>
  </si>
  <si>
    <t>6.2.6.</t>
  </si>
  <si>
    <t>6.2.7.</t>
  </si>
  <si>
    <t>6.2.8.</t>
  </si>
  <si>
    <t>Подэтап 6.3 – Благоустройство зоны воркаута</t>
  </si>
  <si>
    <t>6.3.1.</t>
  </si>
  <si>
    <t>6.3.2.</t>
  </si>
  <si>
    <t>Зона воркаута</t>
  </si>
  <si>
    <t>6.3.3.</t>
  </si>
  <si>
    <t>6.3.4.</t>
  </si>
  <si>
    <t>6.3.5.</t>
  </si>
  <si>
    <t>6.3.6.</t>
  </si>
  <si>
    <t>Подэтап 6.4 – Благоустройство парка активного отдыха</t>
  </si>
  <si>
    <t>6.4.1.</t>
  </si>
  <si>
    <t>6.4.2.</t>
  </si>
  <si>
    <r>
      <t>Каток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и пункт проката</t>
    </r>
  </si>
  <si>
    <t>6.4.3.</t>
  </si>
  <si>
    <t>6.4.4.</t>
  </si>
  <si>
    <t>6.4.5.</t>
  </si>
  <si>
    <t xml:space="preserve">Универсальная детская площадка </t>
  </si>
  <si>
    <t>м2</t>
  </si>
  <si>
    <t>250 - 500</t>
  </si>
  <si>
    <t>6.4.6.</t>
  </si>
  <si>
    <t>Площадка воркаут</t>
  </si>
  <si>
    <t>6.4.7.</t>
  </si>
  <si>
    <t>6.4.8.</t>
  </si>
  <si>
    <t>6.4.9.</t>
  </si>
  <si>
    <t>Площадки размещения НТО</t>
  </si>
  <si>
    <t>6.4.10.</t>
  </si>
  <si>
    <t>6.4.11.</t>
  </si>
  <si>
    <t>Подпорные стенки и габионы</t>
  </si>
  <si>
    <t>6.4.12.</t>
  </si>
  <si>
    <t>Этап 7 (Лот №4)</t>
  </si>
  <si>
    <t>Подэтап 7.1 Благоустройство зоны рекреации</t>
  </si>
  <si>
    <t>7.1.1.</t>
  </si>
  <si>
    <t>7.1.2.</t>
  </si>
  <si>
    <t>7.1.3.</t>
  </si>
  <si>
    <t>7.1.4.</t>
  </si>
  <si>
    <t>Прогулочная зона</t>
  </si>
  <si>
    <t>7.1.5.</t>
  </si>
  <si>
    <t>7.1.6.</t>
  </si>
  <si>
    <t>7.1.7.</t>
  </si>
  <si>
    <t>Общественные туалеты</t>
  </si>
  <si>
    <t>7.1.8.</t>
  </si>
  <si>
    <t>7.2.1.</t>
  </si>
  <si>
    <t>7.2.2.</t>
  </si>
  <si>
    <t>км</t>
  </si>
  <si>
    <t>объект</t>
  </si>
  <si>
    <t xml:space="preserve">Это  относиться к парковке или является ограждением ? </t>
  </si>
  <si>
    <t xml:space="preserve">Какое кол-во ? </t>
  </si>
  <si>
    <t xml:space="preserve">Это современные  мультимедийные системы : 1.Экран динамического табло; 2.Стойка SOS-INFO   3. WI-FI ;4. Зарядные устройства USB, или администротивно-бытовое здание или павильон ? </t>
  </si>
  <si>
    <t>Какие виды навигации ?  Указатели или современные  мультимедийные системы.</t>
  </si>
  <si>
    <t xml:space="preserve">Какая площадъ? </t>
  </si>
  <si>
    <t xml:space="preserve">Открытй камин как памятник </t>
  </si>
  <si>
    <t xml:space="preserve">Какая протяженность? </t>
  </si>
  <si>
    <t xml:space="preserve">Какая площадъ?  Это объект кап. Строения ? Или переносная композиция? </t>
  </si>
  <si>
    <t xml:space="preserve">Это световая иллюминация фасадов зданий или деревьев? </t>
  </si>
  <si>
    <t xml:space="preserve">Какая протяженность п.м ? </t>
  </si>
  <si>
    <t>Какая площадъ?  Открытый пункт или как Административное здание ?</t>
  </si>
  <si>
    <t>По ГОСТ Р 52766-2007 организация остановочных пунктов  относится к обустройству дорог общего пользования, поэтому для их проектирования можно воспользоваться СБЦП «Автомобильные дороги общего пользования»  с учетом данных Раздела 5 «Таблицы относительной стоимости» (взять только разделы : Организация и безопасность движения и обустройство дорог, Охрана окружающей среды, ПОС и сметная документация). За ед. изм. проектирования принять  одну дорогу протяженностью до 2 км. Применить необходимые коэфф. на условия проектирования из ТЧ.</t>
  </si>
  <si>
    <t>В Справочниках базовых цен на проектные работы для строительства «Городские инженерные сооружения и коммуникации» изд. 2008 г. и «Автомобильные дороги общего пользования изд. 2007 г. стоимость проектирования автобусных остановок, а также заездных карманов к ним, не учтена. Стоимость проектирования заездных карманов можно учесть применительно коэффициентом на дополнительную полосу движения, введя его по пропорции общей протяженности объекта и суммарной протяженности заездных карманов.</t>
  </si>
  <si>
    <t xml:space="preserve">Какая площадь для размещения НТО (Рыночная площадь)?   Будут предусмотрены павильонные ? Какая площадь павильонов? </t>
  </si>
  <si>
    <t>Какая протяженность?</t>
  </si>
  <si>
    <t xml:space="preserve">Какая площадь обогрева? </t>
  </si>
  <si>
    <t>Какая площадь?</t>
  </si>
  <si>
    <t>Озеленение входит в раздел СБЦ  Территориального планирования. ( Благоустройство)</t>
  </si>
  <si>
    <t xml:space="preserve">Какая площадь ? </t>
  </si>
  <si>
    <t xml:space="preserve">Какая площадь  пункта проката? Какая площадъ катка. Каток крытый или открытый ?  </t>
  </si>
  <si>
    <t xml:space="preserve">Какая протяженность п.м ?  </t>
  </si>
  <si>
    <t>Какая площадь га ? Это ландшафтный дизайн ?   Если Ландшафтный дизайн  то  применяется СБЦ "Объекты жилищно-гражданского строительства", М., 2010 г. Если посев газона, то это учтено разделом  СБЦ Территориальное планирование и планировка территорий</t>
  </si>
  <si>
    <t>УТОЧНИТЬ ОБЪЕМЫ</t>
  </si>
  <si>
    <t xml:space="preserve">Заказчик </t>
  </si>
  <si>
    <t>(наименование организации)</t>
  </si>
  <si>
    <t>"Утвержден"    «    »________________2020 г.</t>
  </si>
  <si>
    <t>(наименование работ и затрат, наименование объекта)</t>
  </si>
  <si>
    <t>Наименование работ</t>
  </si>
  <si>
    <t>Обоснование цены</t>
  </si>
  <si>
    <t>Ед. изм.</t>
  </si>
  <si>
    <t>Кол-во</t>
  </si>
  <si>
    <t>Стоимость работ, тыс. руб.</t>
  </si>
  <si>
    <t>1</t>
  </si>
  <si>
    <t>1.1</t>
  </si>
  <si>
    <t>1.2</t>
  </si>
  <si>
    <t>Итого</t>
  </si>
  <si>
    <t>Приказ Министерства регионального развития РФ  Рекомендуемый коэффициент, учитывающих регионально-климатические условиядля Краснодарского края</t>
  </si>
  <si>
    <t>Всего с учетом коэффициентов по разделу 1</t>
  </si>
  <si>
    <t>Работы, не учтенный НЦС и относящие к СМР</t>
  </si>
  <si>
    <t>2.1</t>
  </si>
  <si>
    <t>Фасонные части из полиэтилена (отводы, тройники)</t>
  </si>
  <si>
    <t>ЛСР№02-02 (п14-20)</t>
  </si>
  <si>
    <t>2.2</t>
  </si>
  <si>
    <t>Фасонные части из полиэтилена (седловой отвод)</t>
  </si>
  <si>
    <t>ЛСР02-01  (п 21-23)</t>
  </si>
  <si>
    <t>2.3</t>
  </si>
  <si>
    <t>Фасонные части из полиэтилена (неразьемные соединения)</t>
  </si>
  <si>
    <t>ЛСР02-02  (п 24-26)</t>
  </si>
  <si>
    <t>2,4</t>
  </si>
  <si>
    <t>Футляры на выходе из земли</t>
  </si>
  <si>
    <t>ЛСР02-02  (п 33-36)</t>
  </si>
  <si>
    <t>Итого стоимость работ, не учтенных НЦС, относящие к СМР по разделу 3</t>
  </si>
  <si>
    <t>Итого по разделам 1,2,3</t>
  </si>
  <si>
    <t>Временные здания и сооружения. 3,1%</t>
  </si>
  <si>
    <t>Итого с временными зданиями и сооружениями</t>
  </si>
  <si>
    <t xml:space="preserve">Производствол работ в зимнее время 0,54% </t>
  </si>
  <si>
    <t>Итого с производством работ в зимнее время</t>
  </si>
  <si>
    <t>Строительный контроль 2,14%</t>
  </si>
  <si>
    <t>Итого со строительным контролем</t>
  </si>
  <si>
    <t xml:space="preserve">Непредвиденные затраты 2 % </t>
  </si>
  <si>
    <t>Итого с непредвиденными затратами</t>
  </si>
  <si>
    <t>Итого по состоянию на 4-й кв.2019г. По разделам 1-4</t>
  </si>
  <si>
    <t xml:space="preserve"> НДС 20%</t>
  </si>
  <si>
    <t xml:space="preserve"> ВСЕГО с учетом НДС</t>
  </si>
  <si>
    <t xml:space="preserve">Составил :        </t>
  </si>
  <si>
    <t xml:space="preserve">подпись (должность Ф.И.О. контактный телефон) </t>
  </si>
  <si>
    <t>НЦС81-02-14-2022, табл.14-01-005-07</t>
  </si>
  <si>
    <t>Наружные инженерные сети водопровода из высокопрочных чугунных труб с шаровидным графитом (ВЧШГ), разработка сухого грунта в отвал, без креплений (группа грунтов 4)</t>
  </si>
  <si>
    <t xml:space="preserve">Цена за единицу на 01.01.2022,               тыс. руб. </t>
  </si>
  <si>
    <t>Сети ливневой канализации</t>
  </si>
  <si>
    <t>Сети хоз бытовой канализации 200 м</t>
  </si>
  <si>
    <t>НЦС81-02-14-2022, табл.14-01-005-01</t>
  </si>
  <si>
    <t>Коэффициент перехода от цен базового  района (Московская область) к уровню цен субъектов Северо-Кавказский федеральный округ:  Кабардино-Балкарская Республика</t>
  </si>
  <si>
    <t xml:space="preserve">НЦС81-02-14-2022  ТЧ табл. 11 
(сети канализации)  </t>
  </si>
  <si>
    <t>4</t>
  </si>
  <si>
    <t>5</t>
  </si>
  <si>
    <t>До письменного разъяснения Федерального агенства биотуалеты следует рассматривать как передвижные здания контейнерного типа санитарно-бытового назначения. Согласно п. 1.6 ГСН 81-05-01-2001 приобретение подобного рода сооружений осуществляется за счет собственных средств заказчика или подрядчика.
Затраты подрядчика на износ (или арендную плату) зданий санитарно-бытового назначения контейнерного типа и на их перемещение компенсируются нормой накладных расходов (п.2.3 приложения 6 к МДС 81.33.2004), а затраты на подготовку и восстановление площадки - за счет титульных временных зданий и сооружений (п.4 приложения 2 к ГСН 81-05-01-2001). Затраты на обслуживание биотуалетов в сметной документации и при заключении договора следует учитывать дополнительно в составе прочих затрат.</t>
  </si>
  <si>
    <t xml:space="preserve"> блочно-модульные здания контейнерного типа являются результатами строительства и имеют прочную связь с землей. Следует учитывать, что если фундаментов нет, то это некапитальное строение (п. 10-2 ст. 1 ГрК РФ) и под требования ФЗ № 384 и ГОСТ 27751-2014 не попадает.</t>
  </si>
  <si>
    <t>Кроме того, с точки зрения ФЗ № 384 (который имеет приоритет перед ГОСТ 27751-2014 "Надежность строительных конструкций и оснований. Основные положения"), идентификационные признаки указываются в задании на проектирование (ч. 11 ст. 4 ФЗ № 383). К идентификационным признакам относится уровень ответственности объекта. К зданиям и сооружениям пониженного уровня ответственности относятся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либо расположенные на земельных участках, предоставленных для индивидуального жилищного строительства (ч. 10 ст. 4 ФЗ № 384).</t>
  </si>
  <si>
    <t>4.1</t>
  </si>
  <si>
    <t>6</t>
  </si>
  <si>
    <t>Характеристика предприятия, здания, сооружения или виды работ</t>
  </si>
  <si>
    <t>3.1</t>
  </si>
  <si>
    <t>6.1.9.</t>
  </si>
  <si>
    <t>пм</t>
  </si>
  <si>
    <t>6.1.10</t>
  </si>
  <si>
    <t xml:space="preserve">объект </t>
  </si>
  <si>
    <t>площадь</t>
  </si>
  <si>
    <t>площадь, вид</t>
  </si>
  <si>
    <t>вид</t>
  </si>
  <si>
    <t>Улановская Е.А.</t>
  </si>
  <si>
    <t>6.2.5.1</t>
  </si>
  <si>
    <t>Навигационный указатель</t>
  </si>
  <si>
    <t>6.2.5.2</t>
  </si>
  <si>
    <t>Навигационная стела для размещения карт, схем, городской информации</t>
  </si>
  <si>
    <t>6.2.5.3</t>
  </si>
  <si>
    <t>Навигационная карта</t>
  </si>
  <si>
    <t>6.2.5.4</t>
  </si>
  <si>
    <t>Информационный стенд</t>
  </si>
  <si>
    <t>кол-во</t>
  </si>
  <si>
    <t>шт/кабинка</t>
  </si>
  <si>
    <t>Шевелев О.Ю.</t>
  </si>
  <si>
    <t>протяженность, вид</t>
  </si>
  <si>
    <t>Какая протяженность? 
2 км родельбана, 10 шт тележек, 2 шт. посадочных платформы (одна на старте, одна на финише), 1 шт. операторская, 1 шт. техническое помещение, сети электроснабжения 2 км.</t>
  </si>
  <si>
    <t>протяженность</t>
  </si>
  <si>
    <t>6.1.4.1</t>
  </si>
  <si>
    <t>6.1.4.2</t>
  </si>
  <si>
    <t>6.1.4.3</t>
  </si>
  <si>
    <t>6.1.4.4</t>
  </si>
  <si>
    <t>площадь площадки+площадь павильона+сколько павильонов</t>
  </si>
  <si>
    <t>3/12</t>
  </si>
  <si>
    <t>шт</t>
  </si>
  <si>
    <t xml:space="preserve"> Какая протяженность подпорной стены и её высота ?  Стена из габионов ? 
Подпорная стена - 30 п.м. . Высота 3 м.
Габионы - 20 п.м. Высота 2 м</t>
  </si>
  <si>
    <t>Бородулин А.А., Сермавбрин Н.В.</t>
  </si>
  <si>
    <t>Бородулин А.А.</t>
  </si>
  <si>
    <t>п.м.</t>
  </si>
  <si>
    <t>Сухомлинов М.Н.</t>
  </si>
  <si>
    <t>обсудить</t>
  </si>
  <si>
    <t>5.5.1</t>
  </si>
  <si>
    <t>5.5.2</t>
  </si>
  <si>
    <t>5.5.3</t>
  </si>
  <si>
    <t>5.5.4</t>
  </si>
  <si>
    <t>ко-во</t>
  </si>
  <si>
    <t>шт/кабинка/м2</t>
  </si>
  <si>
    <t>4/4/20</t>
  </si>
  <si>
    <t>протяженность, виды</t>
  </si>
  <si>
    <t>Сухомлинов  М.Н.</t>
  </si>
  <si>
    <t>виды</t>
  </si>
  <si>
    <t>4.6.1</t>
  </si>
  <si>
    <t>4.6.3</t>
  </si>
  <si>
    <t>кол</t>
  </si>
  <si>
    <t xml:space="preserve"> Какая протяженность подпорной стены и её высота ?  Стена из габионов ? 
Подпорная стена - 25 п.м. . Высота 3 м.
Габионы - 25 п.м. Высота 2 м</t>
  </si>
  <si>
    <t>4.10</t>
  </si>
  <si>
    <t>Сети связи</t>
  </si>
  <si>
    <t>4.10.1</t>
  </si>
  <si>
    <t>Канализация связи 2-х отверстная</t>
  </si>
  <si>
    <t>4.10.2</t>
  </si>
  <si>
    <t>Кабель ВОЛС 16 ОВ</t>
  </si>
  <si>
    <t>4.10.3</t>
  </si>
  <si>
    <t>Кабель электропитания</t>
  </si>
  <si>
    <t>4.10.4</t>
  </si>
  <si>
    <t>кабель звуковой</t>
  </si>
  <si>
    <t>4.11</t>
  </si>
  <si>
    <t>КСБ</t>
  </si>
  <si>
    <t>4.11.1</t>
  </si>
  <si>
    <t>СОТ:
видеокамеры
сервер - от 1 этапа
АРМ - от 1 этапа</t>
  </si>
  <si>
    <t>шт.
шт.
шт.</t>
  </si>
  <si>
    <t>10
0
0</t>
  </si>
  <si>
    <t>4.11.2</t>
  </si>
  <si>
    <t>СПД-СБ</t>
  </si>
  <si>
    <t>каналы</t>
  </si>
  <si>
    <t>4.11.3</t>
  </si>
  <si>
    <t>СЭС (сервер в составе МФЦ)</t>
  </si>
  <si>
    <t>4.11.4</t>
  </si>
  <si>
    <t>Система речевого оповещения (подклбючается к ССОИ МФЦ)</t>
  </si>
  <si>
    <t>динамки</t>
  </si>
  <si>
    <t>4.12</t>
  </si>
  <si>
    <t>Информационны LCD-табло (на остановках)</t>
  </si>
  <si>
    <t>шт.</t>
  </si>
  <si>
    <t>мп</t>
  </si>
  <si>
    <t>площадь обогрева</t>
  </si>
  <si>
    <t>м.п.</t>
  </si>
  <si>
    <t>3.6.1</t>
  </si>
  <si>
    <t>3.6.2</t>
  </si>
  <si>
    <t>3.6.3</t>
  </si>
  <si>
    <t>3.6.4</t>
  </si>
  <si>
    <t>объект/м2</t>
  </si>
  <si>
    <t>5/30.</t>
  </si>
  <si>
    <t>3.10</t>
  </si>
  <si>
    <t>3.10.1</t>
  </si>
  <si>
    <t>3.10.2</t>
  </si>
  <si>
    <t>3.11</t>
  </si>
  <si>
    <t>3.11.1</t>
  </si>
  <si>
    <t>6
0
0</t>
  </si>
  <si>
    <t>3.11.2</t>
  </si>
  <si>
    <t>Система передачи данных-система безпасности</t>
  </si>
  <si>
    <t>3.11.3</t>
  </si>
  <si>
    <t>3.11.4</t>
  </si>
  <si>
    <t>3.12</t>
  </si>
  <si>
    <t>м</t>
  </si>
  <si>
    <t>1000*2,5=2500 м2</t>
  </si>
  <si>
    <t>элемент благоустройства?</t>
  </si>
  <si>
    <t>Пункт проката - павильон (в зимнее время)</t>
  </si>
  <si>
    <t>модульное здание не капстр-во</t>
  </si>
  <si>
    <t>???</t>
  </si>
  <si>
    <t>2.8.1</t>
  </si>
  <si>
    <t>2.8.2</t>
  </si>
  <si>
    <t>вид, МАФ?</t>
  </si>
  <si>
    <t>1/4/20</t>
  </si>
  <si>
    <t>2.14</t>
  </si>
  <si>
    <t>2.14.1</t>
  </si>
  <si>
    <t>2.14.2</t>
  </si>
  <si>
    <t>2.15</t>
  </si>
  <si>
    <t>2.15.1</t>
  </si>
  <si>
    <t>8
0
0</t>
  </si>
  <si>
    <t>2.15.2</t>
  </si>
  <si>
    <t>2.15.3</t>
  </si>
  <si>
    <t>2.15.4</t>
  </si>
  <si>
    <t>Какой объект проектирование? Это Архитектурно-скульптурный ансабль или кап. сооружение? 
Высота арки 20 м. Ширина арки 10 м. Въездная акрка. Основа арки – 4 колонны. Фундамент- монолитная плита 2000х2000х1000 мм - 4 шт. Подсветка стелы - светодиодные модули.  Полезная площадь для вывески – 250 м2.</t>
  </si>
  <si>
    <t>Бородулин А. - рассмотреть расценку</t>
  </si>
  <si>
    <r>
      <t xml:space="preserve">рабочие места?
</t>
    </r>
    <r>
      <rPr>
        <sz val="12"/>
        <color rgb="FFFF0000"/>
        <rFont val="Times New Roman"/>
        <family val="1"/>
        <charset val="204"/>
      </rPr>
      <t>Автоматизированный</t>
    </r>
  </si>
  <si>
    <t>Крупенич С.А., Улановская Е.А.</t>
  </si>
  <si>
    <t>Какие виды навигации?  Указатели или современные  мультимедийные системы.</t>
  </si>
  <si>
    <t>1.4.1</t>
  </si>
  <si>
    <t>1.4.2</t>
  </si>
  <si>
    <t>Какая протяженность освещения?</t>
  </si>
  <si>
    <t xml:space="preserve"> Какая площадь? 
13м2 х 5м/м=65м2 </t>
  </si>
  <si>
    <t>Евдокимов И.В.</t>
  </si>
  <si>
    <t>Атоматический для контроля въезда и выезда</t>
  </si>
  <si>
    <t>1.10</t>
  </si>
  <si>
    <t>1.10.1</t>
  </si>
  <si>
    <t>Канализация связи 4-х отверстная</t>
  </si>
  <si>
    <t>1.10.2</t>
  </si>
  <si>
    <t>1.10.3</t>
  </si>
  <si>
    <t>СПД</t>
  </si>
  <si>
    <t>1.11</t>
  </si>
  <si>
    <t>1.11.1</t>
  </si>
  <si>
    <t>СОТ:
видеокамеры
сервер
АРМ</t>
  </si>
  <si>
    <t>2
1
1</t>
  </si>
  <si>
    <t>1.11.2</t>
  </si>
  <si>
    <t>1.11.3</t>
  </si>
  <si>
    <t>2.8.3</t>
  </si>
  <si>
    <t>2.8.4</t>
  </si>
  <si>
    <t>6.3.3.1</t>
  </si>
  <si>
    <t>6.3.3.2</t>
  </si>
  <si>
    <t>6.3.3.3</t>
  </si>
  <si>
    <t>6.3.3.4</t>
  </si>
  <si>
    <t>Сухомлинов М.Н., Улановская Е.А.</t>
  </si>
  <si>
    <t>1/4-20 м2</t>
  </si>
  <si>
    <t>6.3.7</t>
  </si>
  <si>
    <t>площаль</t>
  </si>
  <si>
    <t xml:space="preserve"> Какая протяженность подпорной стены и её высота ?  Стена из габионов ? 
Подпорная стена - 10 п.м. . Высота 3 м.
Габионы - 10 п.м. Высота 2 м</t>
  </si>
  <si>
    <t>6.4.13</t>
  </si>
  <si>
    <t xml:space="preserve">Навигация </t>
  </si>
  <si>
    <t>6.4.13.1</t>
  </si>
  <si>
    <t>6.4.13.2</t>
  </si>
  <si>
    <t>6.4.13.3</t>
  </si>
  <si>
    <t>6.4.13.4</t>
  </si>
  <si>
    <t>6.4.14</t>
  </si>
  <si>
    <t>6.4.14.1</t>
  </si>
  <si>
    <t>6.4.14.2</t>
  </si>
  <si>
    <t>6.4.14.3</t>
  </si>
  <si>
    <t>6.4.14.4</t>
  </si>
  <si>
    <t>6.4.15</t>
  </si>
  <si>
    <t>6.4.15.1</t>
  </si>
  <si>
    <t>30
1
1</t>
  </si>
  <si>
    <t>6.4.15.2</t>
  </si>
  <si>
    <t>6.4.15.3</t>
  </si>
  <si>
    <t>6.4.15.4</t>
  </si>
  <si>
    <t>6.4.16</t>
  </si>
  <si>
    <t>7.1.5.1</t>
  </si>
  <si>
    <t>7.1.5.2</t>
  </si>
  <si>
    <t>7.1.5.3</t>
  </si>
  <si>
    <t>7.1.5.4</t>
  </si>
  <si>
    <t>5/4/20</t>
  </si>
  <si>
    <t>Ответсвенный исполнитель Ао "КАВКАЗ.РФ"</t>
  </si>
  <si>
    <t>1.4.3</t>
  </si>
  <si>
    <t>1.4.4</t>
  </si>
  <si>
    <t>4.6.2</t>
  </si>
  <si>
    <t>4.6.4</t>
  </si>
  <si>
    <t>8/4/20</t>
  </si>
  <si>
    <t xml:space="preserve">СВОДНАЯ  СМЕТА 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</si>
  <si>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</si>
  <si>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</si>
  <si>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</si>
  <si>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Наименование организации-заказчика</t>
  </si>
  <si>
    <t>АО "Курорты Северного Кавказа"</t>
  </si>
  <si>
    <t>Руб.</t>
  </si>
  <si>
    <t>Перечень выполняемых работ</t>
  </si>
  <si>
    <t>Характеристика проектируемого объекта п. ЗП</t>
  </si>
  <si>
    <t>Ссылка на №№ смет по формам 2п и 3п</t>
  </si>
  <si>
    <t xml:space="preserve">          Стоимость работ, руб без НДС</t>
  </si>
  <si>
    <t>Изыскательские работы</t>
  </si>
  <si>
    <t>Проектные работы</t>
  </si>
  <si>
    <t>1. ИЗЫСКАТЕЛЬСКИЕ РАБОТЫ</t>
  </si>
  <si>
    <t>комплекс</t>
  </si>
  <si>
    <t>Смета № 1-из</t>
  </si>
  <si>
    <t>Смета № 2-из</t>
  </si>
  <si>
    <t>1.3</t>
  </si>
  <si>
    <t>Смета № 3-из</t>
  </si>
  <si>
    <t>1.4</t>
  </si>
  <si>
    <t>Инженерно-гидрометеорологические изыскания</t>
  </si>
  <si>
    <t>1.5</t>
  </si>
  <si>
    <t>ИТОГО по разделу 1:</t>
  </si>
  <si>
    <t>2. ПРОЕКТНЫЕ РАБОТЫ СТАДИИ ПД</t>
  </si>
  <si>
    <t>ИТОГО по разделу 2:</t>
  </si>
  <si>
    <t>Расчет затрат на проведение экспертизы проектных решений и материалов инженерных изысканий</t>
  </si>
  <si>
    <t>ВСЕГО:</t>
  </si>
  <si>
    <t xml:space="preserve">Начало работ - </t>
  </si>
  <si>
    <t xml:space="preserve">Окончание работ - </t>
  </si>
  <si>
    <t>Наименование предприятия, здания, сооружения</t>
  </si>
  <si>
    <t>Стадия проектирования</t>
  </si>
  <si>
    <t>Вид проектных или
изыскательских работ</t>
  </si>
  <si>
    <t>Экспертиза проектно-изыскательских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</si>
  <si>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</si>
  <si>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</si>
  <si>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</si>
  <si>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Единица измерения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</si>
  <si>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</si>
  <si>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</si>
  <si>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рублей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</si>
  <si>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</si>
  <si>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</si>
  <si>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  </t>
  </si>
  <si>
    <t>Итого: ИЗ+ПД</t>
  </si>
  <si>
    <t>Постановление Правительства РФ от 05.03.2007 № 145</t>
  </si>
  <si>
    <t>% от суммы Спд и Сиж</t>
  </si>
  <si>
    <t>Коэф.1 кв.2023</t>
  </si>
  <si>
    <t>Стоимость проектных работ в ценах 1 кв.2023</t>
  </si>
  <si>
    <t>Стоимость инж.изыск.в ценах 1 кв.2023</t>
  </si>
  <si>
    <t>Индекс пересчета в текущие цены 2023 г</t>
  </si>
  <si>
    <t>месяцев</t>
  </si>
  <si>
    <t>   Приложение</t>
  </si>
  <si>
    <t>к Положению об организации</t>
  </si>
  <si>
    <t>и проведении государственной экспертизы</t>
  </si>
  <si>
    <t>проектной документации и результатов</t>
  </si>
  <si>
    <t>инженерных изысканий</t>
  </si>
  <si>
    <t>Таблица процентного соотношения, используемого при расчете размера платы за проведение государственной экспертизы</t>
  </si>
  <si>
    <t>Сумма Спд и Сиж (млн.рублей,</t>
  </si>
  <si>
    <t>в ценах 2001 года)</t>
  </si>
  <si>
    <t>Процент от суммы Спд и Сиж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</si>
  <si>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</si>
  <si>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</si>
  <si>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</si>
  <si>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</si>
  <si>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</si>
  <si>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</si>
  <si>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</si>
  <si>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</si>
  <si>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</si>
  <si>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</si>
  <si>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</si>
  <si>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</si>
  <si>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</si>
  <si>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</si>
  <si>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</si>
  <si>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</si>
  <si>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</si>
  <si>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</si>
  <si>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</si>
  <si>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</si>
  <si>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</si>
  <si>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</si>
  <si>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</si>
  <si>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</si>
  <si>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</si>
  <si>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</si>
  <si>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</si>
  <si>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</si>
  <si>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</si>
  <si>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>1.6</t>
  </si>
  <si>
    <t>3.2</t>
  </si>
  <si>
    <t>3.3</t>
  </si>
  <si>
    <t>3.4</t>
  </si>
  <si>
    <t>4.2</t>
  </si>
  <si>
    <t>Обоснование стоимости</t>
  </si>
  <si>
    <t>1 км маршрута</t>
  </si>
  <si>
    <t>1 снимок</t>
  </si>
  <si>
    <t>1 таблица</t>
  </si>
  <si>
    <t>1 схема</t>
  </si>
  <si>
    <t>1 годостанция</t>
  </si>
  <si>
    <t>1 расчет</t>
  </si>
  <si>
    <t>1 записка</t>
  </si>
  <si>
    <t>1 программа</t>
  </si>
  <si>
    <t>№ пп</t>
  </si>
  <si>
    <t>на выполнение проектно-изыскательских работ по объекту</t>
  </si>
  <si>
    <t>Продолжительность работ в соответствие с Графиком</t>
  </si>
  <si>
    <t>№ п.п.</t>
  </si>
  <si>
    <t>Перечень видов работ</t>
  </si>
  <si>
    <t xml:space="preserve"> Стоимость проектирования  объекта в прогнозных ценах периода проектирования (руб.)</t>
  </si>
  <si>
    <t>без НДС</t>
  </si>
  <si>
    <t>НДС-20 %</t>
  </si>
  <si>
    <t>с учетом НДС</t>
  </si>
  <si>
    <t>Инженерные изыскания</t>
  </si>
  <si>
    <t>Разработка проектной документации стадии " Проектная документация"</t>
  </si>
  <si>
    <t>Итого:</t>
  </si>
  <si>
    <t>В том числе инфляционная составляющая за период выполнения работ</t>
  </si>
  <si>
    <t xml:space="preserve"> </t>
  </si>
  <si>
    <t>В том числе непредвиденные расходы</t>
  </si>
  <si>
    <t>объект:</t>
  </si>
  <si>
    <t>по адресу:</t>
  </si>
  <si>
    <t>Основания для расчета: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</si>
  <si>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</si>
  <si>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</si>
  <si>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Наименование работ и затрат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</si>
  <si>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</si>
  <si>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</si>
  <si>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</si>
  <si>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без учета НДС</t>
  </si>
  <si>
    <t>НДС-20%</t>
  </si>
  <si>
    <t>Стоимость с учетом НДС</t>
  </si>
  <si>
    <t>Начало работ</t>
  </si>
  <si>
    <t>Окончание работ</t>
  </si>
  <si>
    <t>3. Продолжительность проектирования:</t>
  </si>
  <si>
    <t>Стоимость работ в ценах на дату формирования начальной (максимальной) цены контракта</t>
  </si>
  <si>
    <t>Резерв средств на непредвиденные работы и затраты для инженерных изысканий</t>
  </si>
  <si>
    <t>Продолжительность выполнения работ, мес.</t>
  </si>
  <si>
    <t>окончание первого года</t>
  </si>
  <si>
    <t>начало второго года</t>
  </si>
  <si>
    <t>Доля сметной стоимости, подлежащая выполнению подрядчиком в 2023 году</t>
  </si>
  <si>
    <t>^(1/12)</t>
  </si>
  <si>
    <t>ежемесячный прогнозный индекс на 2023 год</t>
  </si>
  <si>
    <t>К на 2023 =</t>
  </si>
  <si>
    <t>Индекс прогнозной инфляции</t>
  </si>
  <si>
    <t>Доля сметной стоимости, подлежащая выполнению подрядчиком в 2024 году</t>
  </si>
  <si>
    <t>ежемесячный прогнозный индекс на 2024 год</t>
  </si>
  <si>
    <t>К на 2024 =</t>
  </si>
  <si>
    <t>Сроки выполнения работ</t>
  </si>
  <si>
    <t>Дата начала</t>
  </si>
  <si>
    <t>Дата окончания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</si>
  <si>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</si>
  <si>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</si>
  <si>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</si>
  <si>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</si>
  <si>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</si>
  <si>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</si>
  <si>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</si>
  <si>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</si>
  <si>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</si>
  <si>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</si>
  <si>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</si>
  <si>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</si>
  <si>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</si>
  <si>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Х</t>
  </si>
  <si>
    <t>Экологическая экспертиза, в том числе общественные слушания</t>
  </si>
  <si>
    <t>Государственная экспертиза</t>
  </si>
  <si>
    <t>К РАСЧЕТУ НАЧАЛЬНОЙ МАКСИМАЛЬНОЙ ЦЕНЫ ДОГОВОРА</t>
  </si>
  <si>
    <t>Метод расчета - проектно-сметный</t>
  </si>
  <si>
    <t>Описание метода расчета стоимости изыскательских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</si>
  <si>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</si>
  <si>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</si>
  <si>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Непредвиденные для изысканий  учтены в расчетах в размере 10% на основании п. 3.7.6 в) Методического пособия по определению стоимости инженерных изысканий для строительства, утвержденных  письмом Госстроя России 
от 31.03.2004 № НЗ-2078/10</t>
  </si>
  <si>
    <t>Описание метода расчета стоимости проектных работ</t>
  </si>
  <si>
    <t>Для опредления цены проектных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</si>
  <si>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</si>
  <si>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>В расчете учтен резерв средств на непредвиденные затраты в размере 2%</t>
  </si>
  <si>
    <t>Налог на добавленную стоимость - 20 %</t>
  </si>
  <si>
    <t>Итоговая начальная максимальная цена проектно-изыскательских работ  составляет:</t>
  </si>
  <si>
    <t>рублей с учетом НДС</t>
  </si>
  <si>
    <t>Е.А. Татаринова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</si>
  <si>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</si>
  <si>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</si>
  <si>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</si>
  <si>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</si>
  <si>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затраты на инженерные изыскания:</t>
  </si>
  <si>
    <t>инженерно-геодезические изыскания;</t>
  </si>
  <si>
    <t>инженерно-гидрометеорологические изыскания;</t>
  </si>
  <si>
    <t>инженерно-экологические изыскания;</t>
  </si>
  <si>
    <t>- затраты на проектные работы стадии "Проектная документация"</t>
  </si>
  <si>
    <t>- оценку воздействия на окружающую среду;</t>
  </si>
  <si>
    <t>- резерв средств на непредвиденные работы и затраты;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</si>
  <si>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</si>
  <si>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</si>
  <si>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</si>
  <si>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</si>
  <si>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 согласно Письма Минэкономразвития России от 28.09.2022 N 36804-ПК/Д03и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</si>
  <si>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КАЛЕНДАРНЫЙ ПЛАН</t>
  </si>
  <si>
    <t>на разработку концепции и проектной документации по объекту по объекту:</t>
  </si>
  <si>
    <t>«Благоустройство туристической деревни Поляна Азау и прилегающей территории»</t>
  </si>
  <si>
    <t>Разработка концепции «Благоустройство туристической деревни Поляна Азау и прилегающей территории»</t>
  </si>
  <si>
    <t xml:space="preserve">Инженерные изыскания </t>
  </si>
  <si>
    <t>инженерно-геодезические изыскания</t>
  </si>
  <si>
    <t>инженерно-гидрометеорологические изыскания</t>
  </si>
  <si>
    <t>инженерно-экологические изыскания</t>
  </si>
  <si>
    <t>инженерно-геологические изыскания</t>
  </si>
  <si>
    <t>Проектные работы, в том числе:</t>
  </si>
  <si>
    <t>- разработка основных технических решений</t>
  </si>
  <si>
    <t>- разработка проектной и сметной документации</t>
  </si>
  <si>
    <r>
      <t>Подготовка эскизных вариантов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общих композиционных, планировочных, архитектурных решений</t>
    </r>
  </si>
  <si>
    <t>Календарный план 
на разработку концепции и проектной документации по объекту по объекту:
'«Благоустройство туристической деревни поляна Азау и прилегающей территории»</t>
  </si>
  <si>
    <t xml:space="preserve">Подрядчик: </t>
  </si>
  <si>
    <t/>
  </si>
  <si>
    <t>Расходы по организации и ликвидации работ</t>
  </si>
  <si>
    <t xml:space="preserve">более 8 млн </t>
  </si>
  <si>
    <t>Форма 2п</t>
  </si>
  <si>
    <t>Расчет стоимости, руб.</t>
  </si>
  <si>
    <t>Стоимость, 
руб.</t>
  </si>
  <si>
    <t>Раздел 1. Полевые работы</t>
  </si>
  <si>
    <t>1 выработка (точка)</t>
  </si>
  <si>
    <t>1 монолит</t>
  </si>
  <si>
    <t xml:space="preserve">   Итого по разделу 1 Полевые работы</t>
  </si>
  <si>
    <t>Сокращенный комплекс определений физических свойств скальных и полускальных грунтов</t>
  </si>
  <si>
    <t>1 образец</t>
  </si>
  <si>
    <t xml:space="preserve">СБЦ103-68-1 </t>
  </si>
  <si>
    <t>Определение предела прочности при сжатии в естественном, или воздушно-сухом, или водонасыщенном состоянии скального и полускального грунта</t>
  </si>
  <si>
    <t xml:space="preserve">СБЦ103-67-9 </t>
  </si>
  <si>
    <t>1 проба</t>
  </si>
  <si>
    <t>Единичные определения химического состава грунтов (почв): приготовление водной вытяжки</t>
  </si>
  <si>
    <t xml:space="preserve">СБЦ103-70-83 </t>
  </si>
  <si>
    <t>Анализ водной вытяжки с определением по разности суммы натрия и калия</t>
  </si>
  <si>
    <t xml:space="preserve">СБЦ103-71-1 </t>
  </si>
  <si>
    <t>Определение коррозионной активности грунтов по отношению к стали</t>
  </si>
  <si>
    <t xml:space="preserve">СБЦ103-75-4 </t>
  </si>
  <si>
    <t>Сбор, изучение и систематизация материалов изысканий прошлых лет по горным выработкам: 3 категория сложности инженерно-геологических условий</t>
  </si>
  <si>
    <t>1м выработки</t>
  </si>
  <si>
    <t xml:space="preserve">СБЦ103-78-1-3 </t>
  </si>
  <si>
    <t>Сбор, изучение и систематизация материалов изысканий прошлых лет по цифровым показателям: 3 категория сложности инженерно-геологических условий</t>
  </si>
  <si>
    <t>10 цифровых значений</t>
  </si>
  <si>
    <t xml:space="preserve">СБЦ103-78-2-3 </t>
  </si>
  <si>
    <t>Камеральная обработка комплексных исследований и отдельных определений физико-механических свойств грунтов (пород): скальных и полускальных - 10%</t>
  </si>
  <si>
    <t>Камеральная обработка определения коррозионной активности грунтов и воды - 15% от стоимости лабораторных работ</t>
  </si>
  <si>
    <t>Камеральная обработка комплексных исследований и отдельных определений физико-механических свойств грунтов (пород): песчаных- 15% от стоимости лабораторных работ</t>
  </si>
  <si>
    <t>Камеральная обработка комплексных исследований и отдельных определений: химического состава грунтов и почв - 12% от стоимости лабораторных работ</t>
  </si>
  <si>
    <t xml:space="preserve">   ВСЕГО по смете</t>
  </si>
  <si>
    <t>Раздел 2. Камеральные работы</t>
  </si>
  <si>
    <t>Итого по разделу 2 Камеральные работы</t>
  </si>
  <si>
    <t xml:space="preserve">   Итого по разделу 2 Камеральные работы</t>
  </si>
  <si>
    <t>Х+43</t>
  </si>
  <si>
    <t>Х+10</t>
  </si>
  <si>
    <t>Х+131</t>
  </si>
  <si>
    <t>Х+62</t>
  </si>
  <si>
    <t>Х+120</t>
  </si>
  <si>
    <t>Х+110</t>
  </si>
  <si>
    <t>Х+166</t>
  </si>
  <si>
    <t>Х+14</t>
  </si>
  <si>
    <t>Берегоукрепление р. Баксан</t>
  </si>
  <si>
    <t>песчано-гравийная или каменная наброска</t>
  </si>
  <si>
    <t>благоустройство территории</t>
  </si>
  <si>
    <t>с возможностью подъезда к гостиницам пожарной техники.</t>
  </si>
  <si>
    <t>инженерно-геологические изыскания ;</t>
  </si>
  <si>
    <t>3.2.1</t>
  </si>
  <si>
    <t xml:space="preserve"> в т.ч. Пешеходные тропы с обогревом</t>
  </si>
  <si>
    <t>Резерв средств на непредвиденные работы и затраты для проектных работ</t>
  </si>
  <si>
    <t>Индекс пересчета в текущие цены на III квартал 2023 г. принят согласно Письму Минстроя России  от 11.09.2023г. №55664-ИФ/09</t>
  </si>
  <si>
    <t>Стоимость работ в ценах  сметной документации
III квартала 2023 г.</t>
  </si>
  <si>
    <t>Индекс пересчета в текущие цены на III квартал 2023 г. принят согласно Письму Минстроя России от 11.09.2023г. №55664-ИФ/09.</t>
  </si>
  <si>
    <t>АО "КАВКАЗ.РФ"</t>
  </si>
  <si>
    <t>Заказчик: АО "КАВКАЗ.РФ"</t>
  </si>
  <si>
    <t>значение</t>
  </si>
  <si>
    <t>К1=2,5 П 13. ОУ Примечание 1 При сметной стоимости до 2 тыс. руб. или при  изысканиях, выполняемых в районах Крайнего Севера и приравненных к ним местностях, а также в малонаселенных (необжитых) районах (высокогорных, пустынных, таежных и тундровых)</t>
  </si>
  <si>
    <t>СМЕТА № №2-из   Инженерно-геологические изыскания</t>
  </si>
  <si>
    <t>Раздел 3. Лабораторные работы</t>
  </si>
  <si>
    <t>Раздел 4. Прочие затраты</t>
  </si>
  <si>
    <t xml:space="preserve">СБЦ 103 Табл. 4 </t>
  </si>
  <si>
    <t xml:space="preserve">СБЦ 103 Табл. 5 </t>
  </si>
  <si>
    <t>СБЦ 103 ОУ п. 13</t>
  </si>
  <si>
    <t>Итого по разделу 4 Прочие затраты</t>
  </si>
  <si>
    <t xml:space="preserve">   Итого по разделу 4 Прочие затраты</t>
  </si>
  <si>
    <t>ВСЕГО по смете</t>
  </si>
  <si>
    <t>Итого по разделу 3 Лабораторные работы</t>
  </si>
  <si>
    <t xml:space="preserve">   Итого по разделу 3 Лабораторные работы</t>
  </si>
  <si>
    <t>Приложение к</t>
  </si>
  <si>
    <t>(договору, дополнительному соглашению)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</si>
  <si>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</si>
  <si>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</si>
  <si>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</si>
  <si>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</si>
  <si>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</si>
  <si>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
руб.</t>
  </si>
  <si>
    <t>Итого "Коэфф. относительной стоимости"</t>
  </si>
  <si>
    <t>Стадийность проектирования;</t>
  </si>
  <si>
    <t>Итого по разделу 1 Полевые работы</t>
  </si>
  <si>
    <t>Расходы по внешнему транспорту при расстоянии проезда в одном направлении 100-300 км, при экспедиционных условиях продолжительностью до 1 мес.</t>
  </si>
  <si>
    <t xml:space="preserve">   Всего c учетом "Индекс изменения сметной стоимости изыскательских работ на III квартал 2023 года к уровню цен по состоянию на 01.01.1991 по Письму Минстроя России от 11.09.2023 №55664-ИФ/09 63,4300"</t>
  </si>
  <si>
    <t xml:space="preserve">СБЦ103-86-3 </t>
  </si>
  <si>
    <t xml:space="preserve">СБЦ103-86-8 </t>
  </si>
  <si>
    <t xml:space="preserve">СБЦ103-86-2 </t>
  </si>
  <si>
    <t xml:space="preserve">СБЦ103-86-4 </t>
  </si>
  <si>
    <t>Сметный расчет составлен по справочнику базовых цен "Инженерно-геологические и инженерно-экологические изыскания для строительства. 1999 г."</t>
  </si>
  <si>
    <t>1 точка</t>
  </si>
  <si>
    <t xml:space="preserve">Инженерно-геодезические изыскания </t>
  </si>
  <si>
    <t xml:space="preserve">Инженерно-геологические изыскания </t>
  </si>
  <si>
    <t xml:space="preserve">Инженерно-экологические изыскания </t>
  </si>
  <si>
    <t>Стоимость инж.изыск.в ценах 3 кв.2023</t>
  </si>
  <si>
    <t>Коэф.3 кв.2023</t>
  </si>
  <si>
    <t>Стоимость проектных работ в ценах 3 кв.2023</t>
  </si>
  <si>
    <t>С учетом НДС</t>
  </si>
  <si>
    <t>Процент от суммы Спд и Сиж</t>
  </si>
  <si>
    <t>Наименование проектной (изыскательской) организации:</t>
  </si>
  <si>
    <t>Наименование организации заказчика:</t>
  </si>
  <si>
    <t>Смета на строительство;</t>
  </si>
  <si>
    <t>Пояснительная записка;</t>
  </si>
  <si>
    <t xml:space="preserve"> 2%;</t>
  </si>
  <si>
    <t xml:space="preserve"> 8%;</t>
  </si>
  <si>
    <t>Индекс Минэкономразвития РФ на 2023 г. (Письмо Минэкономразвития России от 28.09.2023 N 35312-ПК/Д03и)</t>
  </si>
  <si>
    <t>Индекс Минэкономразвития РФ на 2024 г. (Письмо Минэкономразвития России от 28.09.2023 N 35312-ПК/Д03и)</t>
  </si>
  <si>
    <t>Заместитель руководителя управления направления сметного регулирования Управления проектов Департамента развития инфраструктуры</t>
  </si>
  <si>
    <t>Татаринова Е.А.</t>
  </si>
  <si>
    <t>Дата формирования НМЦК*</t>
  </si>
  <si>
    <t>Расчет стоимости разработки ОВОС</t>
  </si>
  <si>
    <t>Стоимость проектных работ, руб</t>
  </si>
  <si>
    <t>% стоимости разработки ОВОС от общей стоимости проектирования (П+Р)</t>
  </si>
  <si>
    <t>Стоимость разработки ОВОС, руб</t>
  </si>
  <si>
    <t>Основание</t>
  </si>
  <si>
    <t>ПД</t>
  </si>
  <si>
    <t>РД</t>
  </si>
  <si>
    <t>Всего</t>
  </si>
  <si>
    <t>Методика, 707/пр. Приложение 4, табл.4.1, п.10</t>
  </si>
  <si>
    <t xml:space="preserve">Проектная документация </t>
  </si>
  <si>
    <t>Оценка воздействия на окружающую среду</t>
  </si>
  <si>
    <t xml:space="preserve">Смета № 1-пд. </t>
  </si>
  <si>
    <t>Расчет ОВОС</t>
  </si>
  <si>
    <t>Схема планировочной организации земельного участка;</t>
  </si>
  <si>
    <t xml:space="preserve"> 4%;</t>
  </si>
  <si>
    <t>Конструктивные и объемно-планировочные решения;</t>
  </si>
  <si>
    <t>Охрана окружающей среды (ООС);</t>
  </si>
  <si>
    <t>программа</t>
  </si>
  <si>
    <t xml:space="preserve">СМЕТА № 1-ПД   </t>
  </si>
  <si>
    <t xml:space="preserve">СМЕТА № 1-РД   </t>
  </si>
  <si>
    <t>Отбор монолитов из буровых скважин (связные грунты) с глубины до 10м (Скальные грунты)</t>
  </si>
  <si>
    <t>СБЦ103-57-1-1</t>
  </si>
  <si>
    <t>К11=0,7 прим.; отбор монолита скальных пород при колонковом бурении определяется по ценам отбора монолита из буровой скважины;</t>
  </si>
  <si>
    <t>Камеральная обработка комплексных исследований и отдельных определений физико-механических свойств грунтов (пород): глинистых - 20% от стоимости лабораторных работ</t>
  </si>
  <si>
    <t xml:space="preserve">СБЦ103-86-1 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</si>
  <si>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</si>
  <si>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</si>
  <si>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</si>
  <si>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</si>
  <si>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</si>
  <si>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</si>
  <si>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</si>
  <si>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</si>
  <si>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Цена</t>
  </si>
  <si>
    <t>Стоимость, руб</t>
  </si>
  <si>
    <t>1.  Полевые работы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</si>
  <si>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</si>
  <si>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</si>
  <si>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Табл.60, § 10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</si>
  <si>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.10 прим. 1 (к-0.9)                    </t>
    </r>
  </si>
  <si>
    <t>1.7</t>
  </si>
  <si>
    <t>1.8</t>
  </si>
  <si>
    <t>1.9</t>
  </si>
  <si>
    <t>%</t>
  </si>
  <si>
    <t xml:space="preserve"> Табл. 5, § 2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</si>
  <si>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</si>
  <si>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</si>
  <si>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ИТОГО ПОЛЕВЫХ РАБОТ</t>
  </si>
  <si>
    <t>Всего полевых работ</t>
  </si>
  <si>
    <t>2. Лабораторные работы</t>
  </si>
  <si>
    <t>Приготовление солянокислой вытяжки</t>
  </si>
  <si>
    <t xml:space="preserve"> Табл.70, § 84</t>
  </si>
  <si>
    <t xml:space="preserve">Водородный показатель pH солевой вытяжки </t>
  </si>
  <si>
    <t xml:space="preserve"> Табл.70, § 14</t>
  </si>
  <si>
    <t>Пробоподготовка для выполнения физико-химических исследований солей тяжелых металлов</t>
  </si>
  <si>
    <t xml:space="preserve"> Табл.70, § 85</t>
  </si>
  <si>
    <t>2.4</t>
  </si>
  <si>
    <t>Табл.70, § 57</t>
  </si>
  <si>
    <t>2.5</t>
  </si>
  <si>
    <t>Определение нефтепродуктов</t>
  </si>
  <si>
    <t>Табл.70, § 63</t>
  </si>
  <si>
    <t>2.6</t>
  </si>
  <si>
    <t>Определение 3,4-бенз(а)пирена</t>
  </si>
  <si>
    <t>Табл.70, § 66</t>
  </si>
  <si>
    <t>2.7</t>
  </si>
  <si>
    <t>Приготовление водной вытяжки</t>
  </si>
  <si>
    <t xml:space="preserve"> Табл.70, § 83</t>
  </si>
  <si>
    <t>2.8</t>
  </si>
  <si>
    <t>Водородный показатель pH водяной вытяжки</t>
  </si>
  <si>
    <t>2.9</t>
  </si>
  <si>
    <t>2.10</t>
  </si>
  <si>
    <t xml:space="preserve">Органические вещества (гумус) </t>
  </si>
  <si>
    <t xml:space="preserve"> Табл.70, § 11</t>
  </si>
  <si>
    <t xml:space="preserve"> Табл.64, § 11</t>
  </si>
  <si>
    <t>ИТОГО ЛАБОРАТОРНЫХ РАБОТ</t>
  </si>
  <si>
    <t>3. Камеральные работы</t>
  </si>
  <si>
    <t>Составление программы</t>
  </si>
  <si>
    <t xml:space="preserve">Табл.81, § 1, прим. 1 (к-1.4) </t>
  </si>
  <si>
    <t>Обработка описания точек наблюдения для составления комплекса инженерно-экологических картузких полос вдоль трасс линейных сооружений</t>
  </si>
  <si>
    <t>точка</t>
  </si>
  <si>
    <t>Табл.86, § 6</t>
  </si>
  <si>
    <t>Итого стоимость камеральных работ</t>
  </si>
  <si>
    <t>3.5</t>
  </si>
  <si>
    <t>Составление отчета</t>
  </si>
  <si>
    <t>отчет</t>
  </si>
  <si>
    <t>ИТОГО КАМЕРАЛЬНЫХ РАБОТ</t>
  </si>
  <si>
    <t xml:space="preserve">4. Дополнительные работы с оплатой услуг сторонних организаций, необходимых для производства изысканий </t>
  </si>
  <si>
    <t>Технический отчет</t>
  </si>
  <si>
    <t>Итого стоимость дополнительных работ без НДС</t>
  </si>
  <si>
    <t>4.3</t>
  </si>
  <si>
    <t>4.4</t>
  </si>
  <si>
    <t>4.5</t>
  </si>
  <si>
    <t>ОП</t>
  </si>
  <si>
    <t>окончание второго года</t>
  </si>
  <si>
    <t>начало третьего года</t>
  </si>
  <si>
    <t>Доля сметной стоимости, подлежащая выполнению подрядчиком в 2025 году</t>
  </si>
  <si>
    <t>Индекс Минэкономразвития РФ на 2025 г. (Письмо Минэкономразвития России от 28.09.2023 N 35312-ПК/Д03и)</t>
  </si>
  <si>
    <t>ежемесячный прогнозный индекс на 2025 год</t>
  </si>
  <si>
    <t>К на 2025 =</t>
  </si>
  <si>
    <t>Расчет начальной максимальной цены договора</t>
  </si>
  <si>
    <t>Протокол</t>
  </si>
  <si>
    <t>Пояснительная записка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</si>
  <si>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</si>
  <si>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1 отчет</t>
  </si>
  <si>
    <t>Прейскурант ФГБУ "Главрыбвод" от 29.12.2022 № 299, п. 1.3.2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</si>
  <si>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(к-1.1)                  </t>
    </r>
  </si>
  <si>
    <t>Отбор почв для определения радионуклидного состава и удельной эффективной активности естественных радионуклидов (радий (226Ra), торий (232Th), калий (40K) и цезий (137Cs)).</t>
  </si>
  <si>
    <t>Табл.60, § 7</t>
  </si>
  <si>
    <t>20 точек</t>
  </si>
  <si>
    <t>1.12</t>
  </si>
  <si>
    <t>Определение удельной эффиктивности естественных радионуклидов в почве, радиационно-экологические исследования</t>
  </si>
  <si>
    <t>Удельная активность природных радионуклидов (радий-226, торий-232, калий-40 и цезий-137).</t>
  </si>
  <si>
    <t xml:space="preserve"> Табл.70, § 69</t>
  </si>
  <si>
    <t>образец/услуга</t>
  </si>
  <si>
    <t xml:space="preserve">Патогенные энтеробактерии рода Sahnonella;     </t>
  </si>
  <si>
    <t xml:space="preserve">  Яйца гельминтов, личинки гельминтов</t>
  </si>
  <si>
    <t>Сведения о климатических параметрах,
фоновых концентрациях загрязняющих веществ в
атмосферном воздухе.</t>
  </si>
  <si>
    <t>Справка</t>
  </si>
  <si>
    <t xml:space="preserve">Сборник цен на гидрометеорологическую продукцию и информацию о состоянии окружающей среды, ее загрязнении (с учетом изменений, внесенных приказом от 26.09.2023 № 145), утвержденный приказом
ФГБУ «Северо-Кавказское УГМС»
от 10.10.2022 № 231 (пункт 8.16 и 11.7 для 6 веществ)
</t>
  </si>
  <si>
    <t>Смета № 4-из</t>
  </si>
  <si>
    <t>СМЕТА № 4-из</t>
  </si>
  <si>
    <t>Инженерно-геологическая, гидрогеологическая рекогносцировка при проходимости хорошей: 3 категория сложности, полевые работы</t>
  </si>
  <si>
    <t>СБЦ103-9-1-3-1</t>
  </si>
  <si>
    <t>К14=1,2 ОУ п.8г При выполнении полевых изыскательских работ в неблагоприятный период года: при продолжительности неблагоприятного периода 4-5,5 мес.</t>
  </si>
  <si>
    <t>К14=0,9 прим.; при бурении скважин самоходными и передвижными установками без устройства циркуляционной системы: для скважин глубиной до 15 и до 25м;</t>
  </si>
  <si>
    <t>К15=1,2 ОУ п.8г При выполнении полевых изыскательских работ в неблагоприятный период года: при продолжительности неблагоприятного периода 4-5,5 мес.</t>
  </si>
  <si>
    <t>Колонковое бурение скважины диаметром 160-250мм, глубиной до 15м: категория породы 3</t>
  </si>
  <si>
    <t>СБЦ103-17-7-3</t>
  </si>
  <si>
    <t>Крепление скважины при бурении диаметром св. 160 до 250мм глубиной до 15м</t>
  </si>
  <si>
    <t>СБЦ103-18-5-1</t>
  </si>
  <si>
    <t>Гидрогеологические наблюдения при бурении скважины глубиной 10-20м диаметром более 127мм</t>
  </si>
  <si>
    <t>СБЦ103-15-3-4</t>
  </si>
  <si>
    <t>Плановая и высотная привязка при расстоянии между геологическими выработками или точками до 50м: категория сложности 2 (Предварительная разбивка)</t>
  </si>
  <si>
    <t>СБЦ103-93-1-2</t>
  </si>
  <si>
    <t>К14=0,5 прим.1; предварительная разбивка местоположения выработок (точек);</t>
  </si>
  <si>
    <t>Плановая и высотная привязка при расстоянии между геологическими выработками или точками до 50м: категория сложности 2</t>
  </si>
  <si>
    <t>Отбор монолитов из буровых скважин (связные грунты) с глубины до 10м</t>
  </si>
  <si>
    <t>1 испытание</t>
  </si>
  <si>
    <t>К14=1,1 прим.2; при расстоянии 50 и более метров между точками зондирования;</t>
  </si>
  <si>
    <t>К15=1,2 ОУ п.8г; При выполнении полевых изыскательских работ в неблагоприятный период года: при продолжительности неблагоприятного периода 4-5,5 мес.;</t>
  </si>
  <si>
    <t>К13=1,5 прим.1 при зондировании с разбуриванием</t>
  </si>
  <si>
    <t>Испытание грунтов в буровых скважинах на глубине до 10м вертикальной статической нагрузкой штампом площадью 600см2 удельным давлением до 0.3МПа, категория сложности 1-2</t>
  </si>
  <si>
    <t>СБЦ103-54-15-1</t>
  </si>
  <si>
    <t>Инженерно-геологическая, гидрогеологическая рекогносцировка при проходимости хорошей: 3 категория сложности, камеральные работы</t>
  </si>
  <si>
    <t xml:space="preserve">СБЦ103-9-1-3-2 </t>
  </si>
  <si>
    <t>169,2*0,12</t>
  </si>
  <si>
    <t>Полный комплекс физико-механических свойств глинистого грунта с определением сопротивления грунта срезу (консолидированный срез) под нагрузкой до 0,6МПа</t>
  </si>
  <si>
    <t xml:space="preserve">СБЦ103-63-25 </t>
  </si>
  <si>
    <t>Полный комплекс определений физических свойств песчаных грунтов</t>
  </si>
  <si>
    <t xml:space="preserve">СБЦ103-65-1 </t>
  </si>
  <si>
    <t>1,8*12</t>
  </si>
  <si>
    <t>Единичные определения химического состава грунтов (почв): гумус по Тюрину</t>
  </si>
  <si>
    <t xml:space="preserve">СБЦ103-70-22 </t>
  </si>
  <si>
    <t>7,6*3</t>
  </si>
  <si>
    <t>3,8*3</t>
  </si>
  <si>
    <t>48,8*3</t>
  </si>
  <si>
    <t>Начальная максимальная цена договора (далее - НМЦД) определена в соответствии с требованием Федерального Закона от 18.07.2011 N 223-ФЗ  "О закупках товаров, работ, услуг отдельными видами юридических лиц,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планирования); требованием Положения о закупке, утвержденного  Приказом акционерного общества "КАВКАЗ.РФ" от 02.03.2022  № Пр-22-048.</t>
  </si>
  <si>
    <t xml:space="preserve"> 9%;</t>
  </si>
  <si>
    <t xml:space="preserve"> 14%;</t>
  </si>
  <si>
    <t xml:space="preserve"> 16%;</t>
  </si>
  <si>
    <t xml:space="preserve"> 7%;</t>
  </si>
  <si>
    <t>Котн=100%</t>
  </si>
  <si>
    <t>Ки1=0,4 ;</t>
  </si>
  <si>
    <t>Архитектурные решения;</t>
  </si>
  <si>
    <t xml:space="preserve"> 15%;</t>
  </si>
  <si>
    <t>Проект организация строительства;</t>
  </si>
  <si>
    <t xml:space="preserve"> 6%;</t>
  </si>
  <si>
    <t>Мероприятия по обеспечению пожарной безопасности;</t>
  </si>
  <si>
    <t>Мероприятия по обеспечению доступа инвалидов;</t>
  </si>
  <si>
    <t>Раздел "Инженерное оборудование, сети, инженерно-технические мероприятия, технологические решения": Электроснабжение;</t>
  </si>
  <si>
    <t>Раздел "Инженерное оборудование, сети, инженерно-технические мероприятия, технологические решения": Водоснабжение;</t>
  </si>
  <si>
    <t>Раздел "Инженерное оборудование, сети, инженерно-технические мероприятия, технологические решения": Водоотведение;</t>
  </si>
  <si>
    <t>Раздел "Инженерное оборудование, сети, инженерно-технические мероприятия, технологические решения": Отопление, вентиляция, кондиционирование воздуха;</t>
  </si>
  <si>
    <t xml:space="preserve"> 12%;</t>
  </si>
  <si>
    <t>Раздел "Инженерное оборудование, сети, инженерно-технические мероприятия, технологические решения": Связь;</t>
  </si>
  <si>
    <t xml:space="preserve"> 3%;</t>
  </si>
  <si>
    <t>Раздел "Инженерное оборудование, сети, инженерно-технические мероприятия, технологические решения": Газоснабжение;</t>
  </si>
  <si>
    <t>Раздел "Инженерное оборудование, сети, инженерно-технические мероприятия, технологические решения": Технологические решения;</t>
  </si>
  <si>
    <t xml:space="preserve"> 5%;</t>
  </si>
  <si>
    <t>Проект организации работ по сносу и демонтажу (не разрабатывается);</t>
  </si>
  <si>
    <t>Иная документация (расценивается дополнительно);</t>
  </si>
  <si>
    <t>Мероприятия ГО и ЧС (расценивается дополнительно);</t>
  </si>
  <si>
    <t>Привязка типовой или повторно применяемой проектной документации, без внесения изменений в надземную часть здания - от 0,2 до 0,35;</t>
  </si>
  <si>
    <t>К1=0,2 СБЦП МУ(2009) п.3.2;</t>
  </si>
  <si>
    <t xml:space="preserve"> 1%;</t>
  </si>
  <si>
    <t>Инженерное оборудование, сети, инженерно-технические мероприятия, технологические решения: Система электроснабжения;</t>
  </si>
  <si>
    <t>Инженерное оборудование, сети, инженерно-технические мероприятия, технологические решения: Системы водоснабжения и водоотведения;</t>
  </si>
  <si>
    <t>Инженерное оборудование, сети, инженерно-технические мероприятия, технологические решения: Путевое развитие;</t>
  </si>
  <si>
    <t>Инженерное оборудование, сети, инженерно-технические мероприятия, технологические решения: Отопление, вентиляция и кондиционирование воздуха;</t>
  </si>
  <si>
    <t>Инженерное оборудование, сети, инженерно-технические мероприятия, технологические решения: Сети связи;</t>
  </si>
  <si>
    <t>Инженерное оборудование, сети, инженерно-технические мероприятия, технологические решения: Технологические решения;</t>
  </si>
  <si>
    <t xml:space="preserve"> 31%;</t>
  </si>
  <si>
    <t>Проект организации строительства;</t>
  </si>
  <si>
    <t>Перечень  мероприятий по охране окружающей среды;</t>
  </si>
  <si>
    <t>Мероприятия по обеспечению энергетической эффективности;</t>
  </si>
  <si>
    <t xml:space="preserve">СБЦП "Объекты жилищно-гражданского строительства (2010)" табл.11 п.6
(СБЦП03-11-6) </t>
  </si>
  <si>
    <t>К2=0,2 СБЦП МУ(2009) п.3.2;</t>
  </si>
  <si>
    <t xml:space="preserve"> 10%;</t>
  </si>
  <si>
    <t>Сметная документация;</t>
  </si>
  <si>
    <t xml:space="preserve"> 20%;</t>
  </si>
  <si>
    <t>Проект полосы отвода;</t>
  </si>
  <si>
    <t>Здания и сооружения, входящие в инфраструктуру объекта;</t>
  </si>
  <si>
    <t>Проект организации работ по сносу (демонтажу);</t>
  </si>
  <si>
    <t>Мероприятия по охране окружающей среды;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</si>
  <si>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решения;</t>
  </si>
  <si>
    <t xml:space="preserve"> 24,5%;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</si>
  <si>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решения;</t>
  </si>
  <si>
    <t xml:space="preserve"> 27,5%;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</si>
  <si>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сооружения;</t>
  </si>
  <si>
    <t xml:space="preserve">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</si>
  <si>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Обустройство;</t>
  </si>
  <si>
    <t xml:space="preserve"> 2,5%;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</si>
  <si>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Электроснабжение;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</si>
  <si>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</si>
  <si>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АСУ;</t>
  </si>
  <si>
    <t>Понижающий коэффициент (20/(0.5*100));</t>
  </si>
  <si>
    <t>Кпониж=0,4;</t>
  </si>
  <si>
    <t>К1=1,28 МУ п. 3.7;</t>
  </si>
  <si>
    <t>Ки1=0,6 ;</t>
  </si>
  <si>
    <t xml:space="preserve"> 22%;</t>
  </si>
  <si>
    <t xml:space="preserve"> 27%;</t>
  </si>
  <si>
    <t xml:space="preserve"> 42%;</t>
  </si>
  <si>
    <t xml:space="preserve"> 23,5%;</t>
  </si>
  <si>
    <t xml:space="preserve"> 17%;</t>
  </si>
  <si>
    <t xml:space="preserve"> 5,5%;</t>
  </si>
  <si>
    <t>Республика Дагестан, Всесезонный туристско-рекреационный комплекс «Каспийский прибрежный кластер»</t>
  </si>
  <si>
    <t>Архитектурная концепция</t>
  </si>
  <si>
    <t>- разработка архитектурной концепции;</t>
  </si>
  <si>
    <t>Цена работ определена  методом сопоставимых рыночных цен, учитывая отсутствие в сметной нормативной базе расценок на выполнение проектных работ по разработке концепции благоустройства</t>
  </si>
  <si>
    <t xml:space="preserve">
</t>
  </si>
  <si>
    <t>Наименование организации исполнителя</t>
  </si>
  <si>
    <t>Коммерческое предложение</t>
  </si>
  <si>
    <t>Сумма, руб. без НДС</t>
  </si>
  <si>
    <t>Оптимальное предложение</t>
  </si>
  <si>
    <t>ООО "НПО"ГРАДОСТРОИТЕЛЬСТВО"</t>
  </si>
  <si>
    <t xml:space="preserve">СБЦП "Объекты связи (2010)" табл.24 п.1
(СБЦП02-24-1) </t>
  </si>
  <si>
    <t>К1=0,5 ;</t>
  </si>
  <si>
    <t>Электроснабжение;</t>
  </si>
  <si>
    <t>Водоснабжение;</t>
  </si>
  <si>
    <t>Водоотведение;</t>
  </si>
  <si>
    <t>Отопление, вентиляция, кондиционирование воздуха;</t>
  </si>
  <si>
    <t xml:space="preserve"> 11%;</t>
  </si>
  <si>
    <t>Связь;</t>
  </si>
  <si>
    <t>Газоснабжение;</t>
  </si>
  <si>
    <t>Технологические решения;</t>
  </si>
  <si>
    <t>К1=0,58 ;</t>
  </si>
  <si>
    <t xml:space="preserve">СБЦП "Объекты связи (2010)" табл.20 п.7
(СБЦП02-20-7) </t>
  </si>
  <si>
    <t>Проектирование наружных установок промышленного телевизионного оборудования на территории объекта;</t>
  </si>
  <si>
    <t xml:space="preserve">СБЦП "Объекты связи (2010)" табл.20 п.10
(СБЦП02-20-10) </t>
  </si>
  <si>
    <t xml:space="preserve">СБЦП "Объекты связи (2010)" табл.2 п.2
(СБЦП02-2-2) </t>
  </si>
  <si>
    <t>К2=1,13 МУ п. 3.7;</t>
  </si>
  <si>
    <t>При проектировании кабелей уплотненных, междугородних, оптических, телемеханики, кабельного телевидения, до;</t>
  </si>
  <si>
    <t>К1= ;</t>
  </si>
  <si>
    <t>К2= ;</t>
  </si>
  <si>
    <t xml:space="preserve"> 18%;</t>
  </si>
  <si>
    <t>К1=0,42 ;</t>
  </si>
  <si>
    <t>К6=1,12 МУ п. 3.7;</t>
  </si>
  <si>
    <t>Всесезонный туристско-рекреационный комплекс Каспийский прибрежный кластер», Республика Дагестан. Многофункциональный центр.</t>
  </si>
  <si>
    <t xml:space="preserve">Разработка эскизных вариантов и концепции </t>
  </si>
  <si>
    <t>Оценка воздействия на водные биологические ресурсы (1 водный объект)</t>
  </si>
  <si>
    <t>- оценку воздействия на водные биологические ресурсы;</t>
  </si>
  <si>
    <t>ООО" ДК"</t>
  </si>
  <si>
    <t>от 14.11.2023 № 7</t>
  </si>
  <si>
    <t>ООО "Бристоль"</t>
  </si>
  <si>
    <t>от 21.11.2023 № ПРО/515</t>
  </si>
  <si>
    <t>от 10.11.2023 № 132</t>
  </si>
  <si>
    <t>Итого по расчету: 17 386 479,03 руб.</t>
  </si>
  <si>
    <t>Раздел 1. Многофункциональный центр</t>
  </si>
  <si>
    <t xml:space="preserve">Административные здания, административно-хозяйственные корпуса, офисы, страховые организации, таможни, юридические учреждения, редакции газет, учреждения охраны общественного порядка, фонды площадью:свыше 3200 м2, 6000(1 м2) </t>
  </si>
  <si>
    <t xml:space="preserve">СБЦП "Объекты жилищно-гражданского строительства (2010)" табл.25 п.6
(СБЦП03-25-6) </t>
  </si>
  <si>
    <t>(614010+101*(0.4*3200+0.6*6000))*1,23*1,2*0,4
(A+B*(0.4*X2+0.6*X))*К7*К3*Ки1</t>
  </si>
  <si>
    <t>653 507,86</t>
  </si>
  <si>
    <t>Сейсмичность 9 баллов К=1,3  к 75,3% разделов: (ПЗУ- 4%;АР-14%; КР-15%; Электроснабж-7%; Водоснабж- 4%; водоотведение- 4%; ОВИК- 12% Связь- 3%; Газ- 2%; ТХ- 5%; Сметы - 7%/0,93*0,7=5,3%); К общ = (0,753*1,3+0,247)=1,23;</t>
  </si>
  <si>
    <t>К7=1,23 МУ п. 3.7;</t>
  </si>
  <si>
    <t>При проектировании зданий с кондиционированием воздуха, до;</t>
  </si>
  <si>
    <t>К3=1,2 ТЧ п.2.8.1;</t>
  </si>
  <si>
    <t xml:space="preserve">13 070,16 </t>
  </si>
  <si>
    <t xml:space="preserve">26 140,31 </t>
  </si>
  <si>
    <t xml:space="preserve">91 491,10 </t>
  </si>
  <si>
    <t xml:space="preserve">98 026,18 </t>
  </si>
  <si>
    <t xml:space="preserve">39 210,47 </t>
  </si>
  <si>
    <t xml:space="preserve">45 745,55 </t>
  </si>
  <si>
    <t xml:space="preserve">78 420,94 </t>
  </si>
  <si>
    <t xml:space="preserve">19 605,24 </t>
  </si>
  <si>
    <t xml:space="preserve">32 675,39 </t>
  </si>
  <si>
    <t xml:space="preserve">Готовое здание (помещение) приспосабливаемое для установки технологического оборудования связи и АСУ площадью от 100 до 9000 м2 (Оперативно-диспетчерская служба (ОДС)), 40(1 м2) </t>
  </si>
  <si>
    <t xml:space="preserve">СБЦП "Объекты связи (2010)" табл.22 п.1
(СБЦП02-22-1) </t>
  </si>
  <si>
    <t>((13270+7*(0.4*100+0.6*0.5*100))*0,8)*1,12*0,45
((A+B*(0.4*X1+0.6*0.5*X1))*Кпониж)*К6*К1</t>
  </si>
  <si>
    <t>5 548,03</t>
  </si>
  <si>
    <t>Понижающий коэффициент (40/(0.5*100));</t>
  </si>
  <si>
    <t>Кпониж=0,8;</t>
  </si>
  <si>
    <t>Сейсмичность 9 баллов К=1,3 для 39,1% разделов (связь- 2%; ТХ=18%, электрика -16%, смета - 8%/0,92*0,36=3,1%) К= (0,391*1,3+0,609)=1,12;</t>
  </si>
  <si>
    <t>К1=0,45 ;</t>
  </si>
  <si>
    <t xml:space="preserve">Интегрирующий комплекс приема, обработки и хранения видеоинформации (Серверная с функцией телекоммуникационной и городского ввода), 1(1 комплекс) </t>
  </si>
  <si>
    <t>(85450*1)*0,5*1,12
(A*X)*К1*К6</t>
  </si>
  <si>
    <t>47 852,00</t>
  </si>
  <si>
    <t xml:space="preserve">2 871,12 </t>
  </si>
  <si>
    <t xml:space="preserve">5 742,24 </t>
  </si>
  <si>
    <t xml:space="preserve">7 656,32 </t>
  </si>
  <si>
    <t xml:space="preserve">4 785,20 </t>
  </si>
  <si>
    <t xml:space="preserve">8 613,36 </t>
  </si>
  <si>
    <t xml:space="preserve">1 435,56 </t>
  </si>
  <si>
    <t xml:space="preserve">4 306,68 </t>
  </si>
  <si>
    <t xml:space="preserve">3 828,16 </t>
  </si>
  <si>
    <t xml:space="preserve">Кассовый павильон общей площадью (блок помещений расчетного центра), 50(м2) </t>
  </si>
  <si>
    <t xml:space="preserve">СБЦП "Железные дороги (2014)" табл.7 п.3
(СБЦП09-7-3) </t>
  </si>
  <si>
    <t>(259900+480*50)*1,17*0,5*0,4
(A+B*X)*К6*К1*Ки1</t>
  </si>
  <si>
    <t>66 432,60</t>
  </si>
  <si>
    <t>Сейсмичность 9 баллов К=1,3 для 56,8% разделов (КР- 12%, Элект- 5%; ОВИК- 4%; связь- 2%, ТХ- 31%; Сметы - 5%/0,95*0,54=2,8%) К= (0,568*1,3+0,432)=1,17;</t>
  </si>
  <si>
    <t>К6=1,17 МУ п. 3.7;</t>
  </si>
  <si>
    <t>Встроенное помещение;</t>
  </si>
  <si>
    <t>К1=0,5 Методика 707/пр п. 170 б);</t>
  </si>
  <si>
    <t xml:space="preserve">1 992,98 </t>
  </si>
  <si>
    <t xml:space="preserve">5 978,93 </t>
  </si>
  <si>
    <t xml:space="preserve">7 971,91 </t>
  </si>
  <si>
    <t xml:space="preserve">3 321,63 </t>
  </si>
  <si>
    <t xml:space="preserve">2 657,30 </t>
  </si>
  <si>
    <t xml:space="preserve">1 328,65 </t>
  </si>
  <si>
    <t xml:space="preserve">20 594,11 </t>
  </si>
  <si>
    <t xml:space="preserve">Специализированные непродовольственные магазины торговой площадью:свыше 400 м2, 800(м2 торговой площади) </t>
  </si>
  <si>
    <t xml:space="preserve">СБЦП "Объекты жилищно-гражданского строительства (2010)" табл.23 п.4
(СБЦП03-23-4) </t>
  </si>
  <si>
    <t>(215520+310*(0.4*400+0.6*800))*1,23*0,5*0,4
(A+B*(0.4*X2+0.6*X))*К7*К2*Ки1</t>
  </si>
  <si>
    <t>101 824,32</t>
  </si>
  <si>
    <t>Проектирование встраиваемых помещений;</t>
  </si>
  <si>
    <t>К2=0,5 ТЧ п.2.4;</t>
  </si>
  <si>
    <t xml:space="preserve">2 036,49 </t>
  </si>
  <si>
    <t xml:space="preserve">4 072,97 </t>
  </si>
  <si>
    <t xml:space="preserve">14 255,40 </t>
  </si>
  <si>
    <t xml:space="preserve">15 273,65 </t>
  </si>
  <si>
    <t xml:space="preserve">6 109,46 </t>
  </si>
  <si>
    <t xml:space="preserve">7 127,70 </t>
  </si>
  <si>
    <t xml:space="preserve">12 218,92 </t>
  </si>
  <si>
    <t xml:space="preserve">3 054,73 </t>
  </si>
  <si>
    <t xml:space="preserve">5 091,22 </t>
  </si>
  <si>
    <t xml:space="preserve">Кафе:свыше 50 до 100 посадочных мест (1 этаж), 100(посадочное место) </t>
  </si>
  <si>
    <t xml:space="preserve">СБЦП "Объекты жилищно-гражданского строительства (2010)" табл.24 п.8
(СБЦП03-24-8) </t>
  </si>
  <si>
    <t>(175810+2290*100)*1,23*0,5*0,4
(A+B*X)*К7*К4*Ки1</t>
  </si>
  <si>
    <t>99 583,26</t>
  </si>
  <si>
    <t>К4=0,5 ТЧ п.2.4;</t>
  </si>
  <si>
    <t xml:space="preserve">1 991,67 </t>
  </si>
  <si>
    <t xml:space="preserve">3 983,33 </t>
  </si>
  <si>
    <t xml:space="preserve">13 941,66 </t>
  </si>
  <si>
    <t xml:space="preserve">14 937,49 </t>
  </si>
  <si>
    <t xml:space="preserve">5 975,00 </t>
  </si>
  <si>
    <t xml:space="preserve">6 970,83 </t>
  </si>
  <si>
    <t xml:space="preserve">11 949,99 </t>
  </si>
  <si>
    <t xml:space="preserve">2 987,50 </t>
  </si>
  <si>
    <t xml:space="preserve">4 979,16 </t>
  </si>
  <si>
    <t xml:space="preserve">Лечебные, диагностические, лечебно-диагностические корпуса; поликлиники, грязелечебницы, амбулатории, медпункты, женские консультации, фельдшерско-акушерские пункты общей площадью: до 450 м2, 140(м2) </t>
  </si>
  <si>
    <t xml:space="preserve">СБЦП "Объекты жилищно-гражданского строительства (2010)" табл.3 п.3
(СБЦП03-3-3) </t>
  </si>
  <si>
    <t>((89760+410*(0.4*450+0.6*0.5*450))*0,6222)*1,23*0,5*0,4
((A+B*(0.4*X1+0.6*0.5*X1))*Кпониж)*К7*К4*Ки1</t>
  </si>
  <si>
    <t>33 506,63</t>
  </si>
  <si>
    <t>Понижающий коэффициент (140/(0.5*450));</t>
  </si>
  <si>
    <t>Кпониж=0,6222;</t>
  </si>
  <si>
    <t xml:space="preserve">1 340,27 </t>
  </si>
  <si>
    <t xml:space="preserve">4 690,93 </t>
  </si>
  <si>
    <t xml:space="preserve">5 025,99 </t>
  </si>
  <si>
    <t xml:space="preserve">2 010,40 </t>
  </si>
  <si>
    <t xml:space="preserve">2 345,46 </t>
  </si>
  <si>
    <t xml:space="preserve">4 020,80 </t>
  </si>
  <si>
    <t xml:space="preserve">1 005,20 </t>
  </si>
  <si>
    <t xml:space="preserve">1 675,33 </t>
  </si>
  <si>
    <t xml:space="preserve">Административные здания, административно-хозяйственные корпуса, офисы, страховые организации, таможни, юридические учреждения, редакции газет, учреждения охраны общественного порядка, фонды площадью:от 100 до 300 м2 (Опорный пункт полиции), 180(1 м2) </t>
  </si>
  <si>
    <t xml:space="preserve">СБЦП "Объекты жилищно-гражданского строительства (2010)" табл.25 п.1
(СБЦП03-25-1) </t>
  </si>
  <si>
    <t>(530710+158*180)*1,23*1,2*0,5*0,4
(A+B*X)*К7*К3*К4*Ки1</t>
  </si>
  <si>
    <t>165 061,08</t>
  </si>
  <si>
    <t xml:space="preserve">3 301,22 </t>
  </si>
  <si>
    <t xml:space="preserve">6 602,44 </t>
  </si>
  <si>
    <t xml:space="preserve">23 108,55 </t>
  </si>
  <si>
    <t xml:space="preserve">24 759,16 </t>
  </si>
  <si>
    <t xml:space="preserve">9 903,66 </t>
  </si>
  <si>
    <t xml:space="preserve">11 554,28 </t>
  </si>
  <si>
    <t xml:space="preserve">19 807,33 </t>
  </si>
  <si>
    <t xml:space="preserve">4 951,83 </t>
  </si>
  <si>
    <t xml:space="preserve">8 253,05 </t>
  </si>
  <si>
    <t xml:space="preserve">Рестораны:до 75 посадочных мест (2 этаж), 60(посадочное место) </t>
  </si>
  <si>
    <t xml:space="preserve">СБЦП "Объекты жилищно-гражданского строительства (2010)" табл.24 п.13
(СБЦП03-24-13) </t>
  </si>
  <si>
    <t>(266090+2321*(0.4*75+0.6*60))*1,23*0,5*0,4
(A+B*(0.4*X1+0.6*X))*К7*К4*Ки1</t>
  </si>
  <si>
    <t>103 141,90</t>
  </si>
  <si>
    <t xml:space="preserve">2 062,84 </t>
  </si>
  <si>
    <t xml:space="preserve">4 125,68 </t>
  </si>
  <si>
    <t xml:space="preserve">14 439,87 </t>
  </si>
  <si>
    <t xml:space="preserve">15 471,29 </t>
  </si>
  <si>
    <t xml:space="preserve">6 188,51 </t>
  </si>
  <si>
    <t xml:space="preserve">7 219,93 </t>
  </si>
  <si>
    <t xml:space="preserve">12 377,03 </t>
  </si>
  <si>
    <t xml:space="preserve">3 094,26 </t>
  </si>
  <si>
    <t xml:space="preserve">5 157,10 </t>
  </si>
  <si>
    <t xml:space="preserve">Специализированные непродовольственные магазины торговой площадью:свыше 400 м2 (2 этаж), 850(м2 торговой площади) </t>
  </si>
  <si>
    <t>(215520+310*(0.4*400+0.6*850))*1,23*0,5*0,4
(A+B*(0.4*X2+0.6*X))*К7*К2*Ки1</t>
  </si>
  <si>
    <t>104 112,12</t>
  </si>
  <si>
    <t xml:space="preserve">2 082,24 </t>
  </si>
  <si>
    <t xml:space="preserve">4 164,48 </t>
  </si>
  <si>
    <t xml:space="preserve">14 575,70 </t>
  </si>
  <si>
    <t xml:space="preserve">15 616,82 </t>
  </si>
  <si>
    <t xml:space="preserve">6 246,73 </t>
  </si>
  <si>
    <t xml:space="preserve">7 287,85 </t>
  </si>
  <si>
    <t xml:space="preserve">12 493,45 </t>
  </si>
  <si>
    <t xml:space="preserve">3 123,36 </t>
  </si>
  <si>
    <t xml:space="preserve">5 205,61 </t>
  </si>
  <si>
    <t xml:space="preserve">Хозяйственное комплексное здание: от 100 до 200  чел. (помещение для хранения и заряжания оружия), 20(чел.) </t>
  </si>
  <si>
    <t xml:space="preserve">СБЦП "Объекты Министерства обороны Российской Федерации (2014)" табл.1 п.4
(СБЦП10-1-4) </t>
  </si>
  <si>
    <t>((370871+2951*(0.4*100+0.6*0.5*100))*0,4)*0,5*1,15*0,4
((A+B*(0.4*X1+0.6*0.5*X1))*Кпониж)*К2*К7*Ки1</t>
  </si>
  <si>
    <t>53 124,57</t>
  </si>
  <si>
    <t>К2=0,5 Методика 707/пр п. 170 б);</t>
  </si>
  <si>
    <t>Сейсмичность 9 баллов К=1,3  к 50,5% разделов: (КР-30%, Электр-6%, ОВИК- 8%, ТЧ-3%; сметы =7%/0,93*0,47=3,5%); К общ = (0,505*1,3+0,495)=1,15;</t>
  </si>
  <si>
    <t>К7=1,15 МУ п. 3.7;</t>
  </si>
  <si>
    <t xml:space="preserve">1 062,49 </t>
  </si>
  <si>
    <t xml:space="preserve">1 593,74 </t>
  </si>
  <si>
    <t xml:space="preserve">10 624,91 </t>
  </si>
  <si>
    <t xml:space="preserve"> 30%;</t>
  </si>
  <si>
    <t xml:space="preserve">15 937,37 </t>
  </si>
  <si>
    <t xml:space="preserve">3 187,47 </t>
  </si>
  <si>
    <t>Инженерное оборудование, сети, инженерно-технические мероприятия, технологические решения: Система водоснабжения;</t>
  </si>
  <si>
    <t>Инженерное оборудование, сети, инженерно-технические мероприятия, технологические решения: Система водоотведения;</t>
  </si>
  <si>
    <t xml:space="preserve">4 249,97 </t>
  </si>
  <si>
    <t>Инженерное оборудование, сети, инженерно-технические мероприятия, технологические решения: Система газоснабжения;</t>
  </si>
  <si>
    <t>Перечень мероприятий по охране окружающей среды;</t>
  </si>
  <si>
    <t>Мероприятия по обеспечению соблюдений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ресурсов;</t>
  </si>
  <si>
    <t xml:space="preserve">3 718,72 </t>
  </si>
  <si>
    <t xml:space="preserve">Автономные источники теплоснабжения (АИТ) теплопроизводительностью, МВт:от 0,36 до 1 (Котельная газовая  (установка теплогенераторная)- 0,25 МВт), 0,25(МВт) </t>
  </si>
  <si>
    <t xml:space="preserve">СБЦП "Газооборудование и газоснабжение промышленных предприятий, зданий и сооружений (2015)" табл.2 п.1
(СБЦП14-2-1) </t>
  </si>
  <si>
    <t>(326325+129507*(0.4*0,36+0.6*0,25))*0,8*1,2*1,05*1,1*1,06*1,21*0,4
(A+B*(0.4*X1+0.6*X))*К1*К2*К3*К4*К5*К7*Ки1</t>
  </si>
  <si>
    <t>207 292,16</t>
  </si>
  <si>
    <t>При проектировании АИТ, встраиваемого в здание;</t>
  </si>
  <si>
    <t>К1=0,8 ТЧ п.2.1.20;</t>
  </si>
  <si>
    <t>При проектировании АИТ с обслуживающим персоналом (до);</t>
  </si>
  <si>
    <t>К2=1,2 ТЧ п.2.1.24;</t>
  </si>
  <si>
    <t>При установке в АИТ узлов учета расхода газа;</t>
  </si>
  <si>
    <t>К3=1,05 ТЧ п.2.1.25;</t>
  </si>
  <si>
    <t>Разработка раздела «Перечень мероприятий по охране окружающей среды» (дополнительно) (до);</t>
  </si>
  <si>
    <t>К4=1,1 ОП п.1.11;</t>
  </si>
  <si>
    <t>При проектировании вентиляции АИТ с механическим побуждением;</t>
  </si>
  <si>
    <t>К5=1,06 ТЧ п.2.1.25;</t>
  </si>
  <si>
    <t>Сейсмичность 9 баллов К=1,3  к 70% разделов:(КР-12%; Элект-4%;ОВ-5%; Газ- 9%; ТХ - 33%; Смета =10%/0,9*0,63=7%); К общ = (0,7*1,3+0,3)=1,21;</t>
  </si>
  <si>
    <t>К7=1,21 МУ п. 3.7;</t>
  </si>
  <si>
    <t xml:space="preserve">2 072,92 </t>
  </si>
  <si>
    <t xml:space="preserve">18 656,29 </t>
  </si>
  <si>
    <t xml:space="preserve">24 875,06 </t>
  </si>
  <si>
    <t>Инженерное оборудование, сети инженерно-технические мероприятия, технологические решения: Электроснабжение;</t>
  </si>
  <si>
    <t xml:space="preserve">8 291,69 </t>
  </si>
  <si>
    <t>Инженерное оборудование, сети инженерно-технические мероприятия, технологические решения: Водоснабжение;</t>
  </si>
  <si>
    <t xml:space="preserve">4 145,84 </t>
  </si>
  <si>
    <t>Инженерное оборудование, сети инженерно-технические мероприятия, технологические решения: Водоотведение;</t>
  </si>
  <si>
    <t>Инженерное оборудование, сети инженерно-технические мероприятия, технологические решения: Отопление, вентиляция воздуха;</t>
  </si>
  <si>
    <t xml:space="preserve">10 364,61 </t>
  </si>
  <si>
    <t>Инженерное оборудование, сети инженерно-технические мероприятия, технологические решения: Газоснабжение;</t>
  </si>
  <si>
    <t>Инженерное оборудование, сети инженерно-технические мероприятия, технологические решения: Технологические решения;</t>
  </si>
  <si>
    <t xml:space="preserve"> 33%;</t>
  </si>
  <si>
    <t xml:space="preserve">68 406,41 </t>
  </si>
  <si>
    <t>Мероприятия по обеспечению соблюдения требований энергетической эффективности;</t>
  </si>
  <si>
    <t xml:space="preserve">20 729,22 </t>
  </si>
  <si>
    <t>Итого по разделу 1 Многофункциональный центр</t>
  </si>
  <si>
    <t>9 091 065,38</t>
  </si>
  <si>
    <t>Раздел 2. Комплексная система безопасности</t>
  </si>
  <si>
    <t xml:space="preserve">Установки охранной сигнализации, защищающие объект площадью: 5000-7000м2 (СОТС- 6000 м2), 1(объект) </t>
  </si>
  <si>
    <t xml:space="preserve">СБЦ "Системы противопожарной и охранной защиты (1999)" табл.5 п.9
(СБЦ1-5-9) </t>
  </si>
  <si>
    <t>(3940*1)*1,3*1,2*1,2*0,4
(A*X)*К6*К1*К3*Ки1</t>
  </si>
  <si>
    <t>2 950,27</t>
  </si>
  <si>
    <t>Сейсмичность 9 баллов К=1,3 для 100% разделов (ТР- 30%; Автом-67%; Сметы 3%). К=1,3;</t>
  </si>
  <si>
    <t>К6=1,3 МУ п. 3.7;</t>
  </si>
  <si>
    <t>При защите объекта двумя рубежами защиты;</t>
  </si>
  <si>
    <t>К1=1,2 Прим.1;</t>
  </si>
  <si>
    <t>Для зданий и сооружений со скрытой прокладкой инженерных коммуникаций;</t>
  </si>
  <si>
    <t>К3=1,2 ТЧ п.3.2;</t>
  </si>
  <si>
    <t>Принципиальные технические решения, технико-экономический анализ;</t>
  </si>
  <si>
    <t>Автоматика и сигнализация;</t>
  </si>
  <si>
    <t xml:space="preserve"> 67%;</t>
  </si>
  <si>
    <t xml:space="preserve">1 976,68 </t>
  </si>
  <si>
    <t xml:space="preserve">Установка промышленного телевизионного оборудования в готовом здании с числом камер от 2 до 12 (СОТ наружные камеры), 30(1 камера) </t>
  </si>
  <si>
    <t>(36610+4570*(0.4*12+0.6*30))*0,5*1,12*1,1
(A+B*(0.4*X2+0.6*X))*К1*К6*К3</t>
  </si>
  <si>
    <t>86 736,50</t>
  </si>
  <si>
    <t>К3=1,1 ТЧ п.2.45;</t>
  </si>
  <si>
    <t xml:space="preserve">1 734,73 </t>
  </si>
  <si>
    <t xml:space="preserve">5 204,19 </t>
  </si>
  <si>
    <t xml:space="preserve">10 408,38 </t>
  </si>
  <si>
    <t xml:space="preserve">13 877,84 </t>
  </si>
  <si>
    <t xml:space="preserve">8 673,65 </t>
  </si>
  <si>
    <t xml:space="preserve">15 612,57 </t>
  </si>
  <si>
    <t xml:space="preserve">2 602,10 </t>
  </si>
  <si>
    <t xml:space="preserve">7 806,29 </t>
  </si>
  <si>
    <t xml:space="preserve">6 938,92 </t>
  </si>
  <si>
    <t xml:space="preserve">Установка промышленного телевизионного оборудования в готовом здании с числом камер от 2 до 12 (СОТ внутренние камеры), 30(1 камера) </t>
  </si>
  <si>
    <t>(36610+4570*(0.4*12+0.6*30))*0,5*1,12
(A+B*(0.4*X2+0.6*X))*К1*К6</t>
  </si>
  <si>
    <t>78 851,36</t>
  </si>
  <si>
    <t xml:space="preserve">1 577,03 </t>
  </si>
  <si>
    <t xml:space="preserve">4 731,08 </t>
  </si>
  <si>
    <t xml:space="preserve">9 462,16 </t>
  </si>
  <si>
    <t xml:space="preserve">12 616,22 </t>
  </si>
  <si>
    <t xml:space="preserve">7 885,14 </t>
  </si>
  <si>
    <t xml:space="preserve">14 193,24 </t>
  </si>
  <si>
    <t xml:space="preserve">2 365,54 </t>
  </si>
  <si>
    <t xml:space="preserve">7 096,62 </t>
  </si>
  <si>
    <t xml:space="preserve">6 308,11 </t>
  </si>
  <si>
    <t xml:space="preserve">Интегрирующий комплекс приема, обработки и хранения видеоинформации (Сервер СОТ для Дорог), 1(1 комплекс) </t>
  </si>
  <si>
    <t xml:space="preserve">Установка светоинформационного табло (Видеостена СОТ), 1(табло) </t>
  </si>
  <si>
    <t>(81930*1)*1,08*0,4
(A*X)*К7*Ки1</t>
  </si>
  <si>
    <t>35 393,76</t>
  </si>
  <si>
    <t>Сейсмичность 9 баллов К=1,3  к 28% разделов: (ПЗУ- 4%; КР-15%; Электроснабж-7%; Сметы - 7%/0,93*0,26=2%); К общ = (0,28*1,3+0,72)=1,08;</t>
  </si>
  <si>
    <t>К7=1,08 МУ п. 3.7;</t>
  </si>
  <si>
    <t xml:space="preserve">1 415,75 </t>
  </si>
  <si>
    <t xml:space="preserve">4 955,13 </t>
  </si>
  <si>
    <t xml:space="preserve">5 309,06 </t>
  </si>
  <si>
    <t xml:space="preserve">2 123,63 </t>
  </si>
  <si>
    <t xml:space="preserve">2 477,56 </t>
  </si>
  <si>
    <t xml:space="preserve">4 247,25 </t>
  </si>
  <si>
    <t xml:space="preserve">1 061,81 </t>
  </si>
  <si>
    <t xml:space="preserve">1 769,69 </t>
  </si>
  <si>
    <t xml:space="preserve">Установка светоинформационного табло (Видеостена СОТ), 12(табло) </t>
  </si>
  <si>
    <t>(81930*12)*1,08*0,2*0,4
(A*X)*К7*К1*Ки1</t>
  </si>
  <si>
    <t>84 945,02</t>
  </si>
  <si>
    <t xml:space="preserve">1 698,90 </t>
  </si>
  <si>
    <t xml:space="preserve">3 397,80 </t>
  </si>
  <si>
    <t xml:space="preserve">11 892,30 </t>
  </si>
  <si>
    <t xml:space="preserve">12 741,75 </t>
  </si>
  <si>
    <t xml:space="preserve">5 096,70 </t>
  </si>
  <si>
    <t xml:space="preserve">5 946,15 </t>
  </si>
  <si>
    <t xml:space="preserve">10 193,40 </t>
  </si>
  <si>
    <t xml:space="preserve">2 548,35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</si>
  <si>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(СКУД), 40(1 канал) </t>
  </si>
  <si>
    <t>(25980+14*40)*0,42*1,12
(A+B*X)*К1*К6</t>
  </si>
  <si>
    <t>12 484,42</t>
  </si>
  <si>
    <t xml:space="preserve">1 498,13 </t>
  </si>
  <si>
    <t xml:space="preserve">1 997,51 </t>
  </si>
  <si>
    <t xml:space="preserve">1 248,44 </t>
  </si>
  <si>
    <t xml:space="preserve">2 247,20 </t>
  </si>
  <si>
    <t xml:space="preserve">1 123,60 </t>
  </si>
  <si>
    <t xml:space="preserve">Система пожарной сигнализации (СПС) учтена в п. 1, 0() </t>
  </si>
  <si>
    <t xml:space="preserve">
() </t>
  </si>
  <si>
    <t>Стадийность проектирования</t>
  </si>
  <si>
    <t xml:space="preserve">Ки1=0,4 </t>
  </si>
  <si>
    <t xml:space="preserve">Система оповещения и управления эвакуацией (СОУЭ) учтена в п.1, 0() </t>
  </si>
  <si>
    <t xml:space="preserve">Система автоматического пожаротушения (АУПТ) учтена в п. 1, 0()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</si>
  <si>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 до 100 (Система охранного освещения (СОО)), 1(объект) </t>
  </si>
  <si>
    <t xml:space="preserve">СБЦП "Коммунальные инженерные сети и сооружения (2012)" табл.2 п.1
(СБЦП07-2-1) </t>
  </si>
  <si>
    <t>(21320*1)*1,2*0,4
(A*X)*К2*Ки1</t>
  </si>
  <si>
    <t>10 233,60</t>
  </si>
  <si>
    <t>Сейсмичность 9 баллов К=1,3 для 67,4% разделов проектирования (ППО- 2%;ТХ- 24,5%; КР-27,5%;ЭС-10%, сметы 5%/0,95*0,64=3,4%) К общ=(0,674*1,3+0,326)=1,2;</t>
  </si>
  <si>
    <t>К2=1,2 СБЦП МУ(2009) п.3.7;</t>
  </si>
  <si>
    <t xml:space="preserve">2 507,23 </t>
  </si>
  <si>
    <t xml:space="preserve">2 814,24 </t>
  </si>
  <si>
    <t xml:space="preserve">1 023,36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</si>
  <si>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(СПД КСБ), 120(1 канал) </t>
  </si>
  <si>
    <t>(25980+14*(0.4*100+0.6*120))*0,42*1,12
(A+B*(0.4*X2+0.6*X))*К1*К6</t>
  </si>
  <si>
    <t>12 958,58</t>
  </si>
  <si>
    <t xml:space="preserve">1 555,03 </t>
  </si>
  <si>
    <t xml:space="preserve">2 073,37 </t>
  </si>
  <si>
    <t xml:space="preserve">1 295,86 </t>
  </si>
  <si>
    <t xml:space="preserve">2 332,54 </t>
  </si>
  <si>
    <t xml:space="preserve">1 166,27 </t>
  </si>
  <si>
    <t xml:space="preserve">1 036,69 </t>
  </si>
  <si>
    <t xml:space="preserve">Установка оперативно-диспетчерской связи емкостью в номерах: до 50 (СЭС), 7(1 номер) </t>
  </si>
  <si>
    <t xml:space="preserve">СБЦП "Объекты связи (2010)" табл.9 п.2
(СБЦП02-9-1) </t>
  </si>
  <si>
    <t>((1020+15*(0.4*50+0.6*0.5*50))*0,28)*1,12*0,48
((A+B*(0.4*X1+0.6*0.5*X1))*Кпониж)*К6*К1</t>
  </si>
  <si>
    <t>Понижающий коэффициент (7/(0.5*50));</t>
  </si>
  <si>
    <t>Кпониж=0,28;</t>
  </si>
  <si>
    <t>К1=0,48 ;</t>
  </si>
  <si>
    <t xml:space="preserve">Автоматизированное рабочее место (АРМ) оператора на базе ПЭВМ (оператора СЭС и сотрудника СЭС), 2(1 АРМ) </t>
  </si>
  <si>
    <t>(2400*2)*0,5*1,12
(A*X)*К1*К6</t>
  </si>
  <si>
    <t>2 688,00</t>
  </si>
  <si>
    <t xml:space="preserve">Системы оповещения людей о пожаре на объекте площадью: 5000-7000м2 (Система речевого оповещения (СРО) 6000 м2), 1(объект) </t>
  </si>
  <si>
    <t xml:space="preserve">СБЦ "Системы противопожарной и охранной защиты (1999)" табл.4 п.9
(СБЦ1-4-9) </t>
  </si>
  <si>
    <t>(3502*1)*1,3*0,4
(A*X)*К6*Ки1</t>
  </si>
  <si>
    <t>1 821,04</t>
  </si>
  <si>
    <t>Сейсмичность 9 баллов К=1,3 для 100% разделов (ТР- 40%; Автом-57%; Сметы 3%). К=1,3;</t>
  </si>
  <si>
    <t xml:space="preserve"> 40%;</t>
  </si>
  <si>
    <t xml:space="preserve"> 57%;</t>
  </si>
  <si>
    <t xml:space="preserve">1 037,99 </t>
  </si>
  <si>
    <t xml:space="preserve">Установка светоинформационного табло (Видеостена ССОИ), 1(табло) </t>
  </si>
  <si>
    <t xml:space="preserve">Установка светоинформационного табло (Видеостена ССОИ), 2(табло) </t>
  </si>
  <si>
    <t>(81930*2)*1,08*0,2*0,4
(A*X)*К7*К1*Ки1</t>
  </si>
  <si>
    <t>14 157,50</t>
  </si>
  <si>
    <t xml:space="preserve">1 982,05 </t>
  </si>
  <si>
    <t xml:space="preserve">Автоматические установки пожаротушения газовые, модульные и импульсного действия (порошковые, аэрозольные и др.), с электрическим пуском, при количестве на объекте защищаемых помещений (направлений): до 2 (Автоматическое газовое пожаротушение в серверной), 1(объект) </t>
  </si>
  <si>
    <t xml:space="preserve">СБЦ "Системы противопожарной и охранной защиты (1999)" табл.2 п.1-1
(СБЦ1-2-1-1) </t>
  </si>
  <si>
    <t>(2560*1)*1,3*0,4
(A*X)*К6*Ки1</t>
  </si>
  <si>
    <t>1 331,20</t>
  </si>
  <si>
    <t>Сейсмичность 9 баллов К=1,3 для 100% разделов (ТР- 58%; Автом-39%; Сметы 3%). К=1,3;</t>
  </si>
  <si>
    <t>Технологическая часть;</t>
  </si>
  <si>
    <t xml:space="preserve"> 38%;</t>
  </si>
  <si>
    <t xml:space="preserve"> 39%;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</si>
  <si>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(СКУД ТС), 1(1 канал) </t>
  </si>
  <si>
    <t>(25980+14*1)*0,42*1,12
(A+B*X)*К1*К6</t>
  </si>
  <si>
    <t>12 227,58</t>
  </si>
  <si>
    <t xml:space="preserve">1 467,31 </t>
  </si>
  <si>
    <t xml:space="preserve">1 956,41 </t>
  </si>
  <si>
    <t xml:space="preserve">1 222,76 </t>
  </si>
  <si>
    <t xml:space="preserve">2 200,96 </t>
  </si>
  <si>
    <t xml:space="preserve">1 100,48 </t>
  </si>
  <si>
    <t xml:space="preserve">Интегрирующий комплекс приема, обработки и хранения видеоинформации (Сервер СКУД ТС), 1(1 комплекс) </t>
  </si>
  <si>
    <t xml:space="preserve">Автоматизированное рабочее место (АРМ) оператора на базе ПЭВМ (АРМ СКУД ТС), 1(1 АРМ) </t>
  </si>
  <si>
    <t>(2400*1)*0,5*1,12
(A*X)*К1*К6</t>
  </si>
  <si>
    <t>1 344,00</t>
  </si>
  <si>
    <t xml:space="preserve">Интегрирующий комплекс приема, обработки и хранения видеоинформации (Сервер ССОИ), 1(1 комплекс) </t>
  </si>
  <si>
    <t xml:space="preserve">Интегрирующий комплекс приема, обработки и хранения видеоинформации (Сервер ССОИ), 10(1 комплекс) </t>
  </si>
  <si>
    <t>(85450*10)*0,5*1,12*0,2
(A*X)*К1*К6*К2</t>
  </si>
  <si>
    <t>95 704,00</t>
  </si>
  <si>
    <t xml:space="preserve">1 914,08 </t>
  </si>
  <si>
    <t xml:space="preserve">11 484,48 </t>
  </si>
  <si>
    <t xml:space="preserve">15 312,64 </t>
  </si>
  <si>
    <t xml:space="preserve">9 570,40 </t>
  </si>
  <si>
    <t xml:space="preserve">17 226,72 </t>
  </si>
  <si>
    <t xml:space="preserve">Автоматизированное рабочее место (АРМ) оператора на базе ПЭВМ (АРМ ССОИ), 1(1 АРМ) </t>
  </si>
  <si>
    <t xml:space="preserve">Автоматизированное рабочее место (АРМ) оператора на базе ПЭВМ (АРМ ССОИ), 10(1 АРМ) </t>
  </si>
  <si>
    <t>(2400*10)*0,5*1,12*0,2
(A*X)*К1*К6*К2</t>
  </si>
  <si>
    <t xml:space="preserve">Установка оперативно-диспетчерской связи емкостью в номерах: до 50 (СОДС), 2(1 номер) </t>
  </si>
  <si>
    <t>((1020+15*(0.4*50+0.6*0.5*50))*0,1)*1,12*0,48
((A+B*(0.4*X1+0.6*0.5*X1))*Кпониж)*К6*К1</t>
  </si>
  <si>
    <t>Понижающий коэффициент;</t>
  </si>
  <si>
    <t>Кпониж=0,1;</t>
  </si>
  <si>
    <t xml:space="preserve">Интегрирующий комплекс приема, обработки и хранения видеоинформации (Сервер СОДС), 1(1 комплекс) </t>
  </si>
  <si>
    <t xml:space="preserve">Автоматизированное рабочее место (АРМ) оператора на базе ПЭВМ (АРМ СИО), 1(1 АРМ) </t>
  </si>
  <si>
    <t xml:space="preserve">Автоматизированное рабочее место (АРМ) оператора на базе ПЭВМ (АРМ СИО), 2(1 АРМ) </t>
  </si>
  <si>
    <t>(2400*2)*0,5*1,12*0,2
(A*X)*К1*К6*К2</t>
  </si>
  <si>
    <t>Итого по разделу 2 Комплексная система безопасности</t>
  </si>
  <si>
    <t>4 030 069,82</t>
  </si>
  <si>
    <t>Раздел 3. Сети связи</t>
  </si>
  <si>
    <t xml:space="preserve">Структурированная кабельная сеть с числом узлов:свыше 300 до 600 (СКС), 640(1 узел) </t>
  </si>
  <si>
    <t xml:space="preserve">СБЦП "Объекты связи (2010)" табл.24 п.13
(СБЦП02-24-13) </t>
  </si>
  <si>
    <t>(101200+150*(0.4*600+0.6*640))*1,12*0,5*0,4
(A+B*(0.4*X2+0.6*X))*К6*К3*Ки1</t>
  </si>
  <si>
    <t>43 635,20</t>
  </si>
  <si>
    <t>К3=0,5 ;</t>
  </si>
  <si>
    <t xml:space="preserve">2 618,11 </t>
  </si>
  <si>
    <t xml:space="preserve">5 236,22 </t>
  </si>
  <si>
    <t xml:space="preserve">6 981,63 </t>
  </si>
  <si>
    <t xml:space="preserve">4 363,52 </t>
  </si>
  <si>
    <t xml:space="preserve">7 854,34 </t>
  </si>
  <si>
    <t xml:space="preserve">1 309,06 </t>
  </si>
  <si>
    <t xml:space="preserve">3 927,17 </t>
  </si>
  <si>
    <t xml:space="preserve">3 490,82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</si>
  <si>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(СПД-СС), 520(1 канал) </t>
  </si>
  <si>
    <t>(25980+14*(0.4*100+0.6*520))*0,42*1,12
(A+B*(0.4*X2+0.6*X))*К1*К6</t>
  </si>
  <si>
    <t>14 539,12</t>
  </si>
  <si>
    <t xml:space="preserve">1 744,69 </t>
  </si>
  <si>
    <t xml:space="preserve">2 326,26 </t>
  </si>
  <si>
    <t xml:space="preserve">1 453,91 </t>
  </si>
  <si>
    <t xml:space="preserve">2 617,04 </t>
  </si>
  <si>
    <t xml:space="preserve">1 308,52 </t>
  </si>
  <si>
    <t xml:space="preserve">1 163,13 </t>
  </si>
  <si>
    <t xml:space="preserve">Система телефонной связи (СТС) учтена расценкой по п.1, 0() </t>
  </si>
  <si>
    <t xml:space="preserve">Система часофикации (СЧ) учтена расценкой по п.1, 0() </t>
  </si>
  <si>
    <t xml:space="preserve">Система радиофикации (Р) учтена расценкой по п.1, 0() </t>
  </si>
  <si>
    <t xml:space="preserve">Система телевидения (СТ) учтена расценкой по п.1, 0() </t>
  </si>
  <si>
    <t xml:space="preserve">Аппаратно-студийный комплекс (АСК) в готовом здании для видеотелефонной связи (Система видео-конференц связи (СВКС)), 1(1 объект) </t>
  </si>
  <si>
    <t xml:space="preserve">СБЦП "Объекты связи (2010)" табл.20 п.4
(СБЦП02-20-4) </t>
  </si>
  <si>
    <t>(79330*1)*1,12*0,5
(A*X)*К6*К3</t>
  </si>
  <si>
    <t>44 424,80</t>
  </si>
  <si>
    <t xml:space="preserve">К3=0,5 </t>
  </si>
  <si>
    <t xml:space="preserve">Аппаратно-студийный комплекс (АСК) в готовом здании для видеотелефонной связи (Система видео-конференц связи (СВКС)), 2(1 объект) </t>
  </si>
  <si>
    <t>(79330*2)*1,12*0,5*0,2
(A*X)*К6*К3*К1</t>
  </si>
  <si>
    <t>17 769,92</t>
  </si>
  <si>
    <t>Привязка типовой или повторно применяемой проектной документации, без внесения изменений в надземную часть здания - от 0,2 до 0,35</t>
  </si>
  <si>
    <t>К1=0,2 СБЦП МУ(2009) п.3.2</t>
  </si>
  <si>
    <t xml:space="preserve">Аппаратно-студийный комплекс (АСК) в готовом здании для видеотелефонной связи (Система аудио-видео трансляции конференц-зала         (АВТКЗ)), 1(1 объект) </t>
  </si>
  <si>
    <t xml:space="preserve">Установка оперативно-диспетчерской связи емкостью в номерах: до 50 (Система вызова персонала для МГН (СВП)), 2(1 номер) </t>
  </si>
  <si>
    <t xml:space="preserve">Прокладка первого кабеля в проектируемой телефонной канализации при длине участка прокладки: до 250 м, 1(объект) </t>
  </si>
  <si>
    <t xml:space="preserve">СБЦП "Коммунальные инженерные сети и сооружения (2012)" табл.1 п.38
(СБЦП07-1-38) </t>
  </si>
  <si>
    <t>(31000*1)*1,11*1,2*0,4
(A*X)*К2*К1*Ки1</t>
  </si>
  <si>
    <t>16 516,80</t>
  </si>
  <si>
    <t>Сейсмичность 9 баллов К=1,3  для 38,4% разделов (ППО- 2%;ТХ- 24,5%; Электроснабж- 10%; сметы =5%/0,95*0,365=1,9%); К общ= (0,384*1,3+0,616)=1,11;</t>
  </si>
  <si>
    <t>К2=1,11 МУ п. 3.7;</t>
  </si>
  <si>
    <t>К1=1,2 ТЧ п.2.1.2;</t>
  </si>
  <si>
    <t xml:space="preserve">1 486,51 </t>
  </si>
  <si>
    <t xml:space="preserve">4 046,62 </t>
  </si>
  <si>
    <t xml:space="preserve">4 542,12 </t>
  </si>
  <si>
    <t xml:space="preserve">1 651,68 </t>
  </si>
  <si>
    <t>Автоматизированная система управления и диспетчеризации (АСУД)</t>
  </si>
  <si>
    <t xml:space="preserve">Ценностный множитель для части документации на АСУТП: Sор, 15(ОР) </t>
  </si>
  <si>
    <t xml:space="preserve">СБЦП "АСУТП (2016)" ТЧ  п.2.11.2
(СБЦП22-п.2.11.2-1) </t>
  </si>
  <si>
    <t>(15730*15)*0,7*0,5
(A*X)*К11*К1</t>
  </si>
  <si>
    <t>82 582,50</t>
  </si>
  <si>
    <t>Стадии проектирования: Общесистемные решения - ПД=70-80 %, РД 20-30 %;</t>
  </si>
  <si>
    <t>К11=0,7 Таб.6;</t>
  </si>
  <si>
    <t>Ф2) - Характер протекания управляемого технологического процесса во времени п.1.1 (Непрерывный (с длительным поддержанием режимов, близких к установившимся, и практически безостановочной подачей сырья и реагентов)) Количество баллов = 1;</t>
  </si>
  <si>
    <t>К13= ;</t>
  </si>
  <si>
    <t>(Ф5) - Количество технологических операций, контролируемых или управляемых АСУТП п.2.2 (Количество операций)  (свыше 5 до 10) Количество баллов = 2;</t>
  </si>
  <si>
    <t>К14= ;</t>
  </si>
  <si>
    <t>(Ф6) - Степень развитости информационных функций АСУТП п.3.2 (II степень - централизованный  контроль и измерение параметров состояния ТОУ) Количество баллов = 3;</t>
  </si>
  <si>
    <t>К15= ;</t>
  </si>
  <si>
    <t>Ф7) - Степень развитости управляющих функций АСУТП п.4.3 (III степень - многосвязное  автоматическое регулирование или автоматическое программное логическое управление по циклу с разветвлениями  Количество баллов = 5;</t>
  </si>
  <si>
    <t>К16= ;</t>
  </si>
  <si>
    <t>(Ф8) - Режим выполнения управляющих функций АСУТП п.5.3 (Автоматизированный диалоговый режим) Количество баллов = 2;</t>
  </si>
  <si>
    <t>К17= ;</t>
  </si>
  <si>
    <t>(Ф9) - Количество переменных, измеряемых, контролируемых и регистрируемых АСУТП п.6.3 (Количество переменных) - свыше 50 до 100. Количество баллов = 2;</t>
  </si>
  <si>
    <t>К18= ;</t>
  </si>
  <si>
    <t>Итого: (1+2+3+5+2+2)=15 баллов;</t>
  </si>
  <si>
    <t>К19= ;</t>
  </si>
  <si>
    <t>АСУТП не является впервые разрабатываемой - К1: экспертно определяемая доля повторно используемых проектных решений в общем количестве проектных решений  по АСУТП свыше 50 до 65 %</t>
  </si>
  <si>
    <t>К1=0,5 Таб.4</t>
  </si>
  <si>
    <t xml:space="preserve">Ценностный множитель для части документации на АСУТП: Sио, 16(ИО) </t>
  </si>
  <si>
    <t xml:space="preserve">СБЦП "АСУТП (2016)" ТЧ п.2.11.2
(СБЦП22-п.2.11.2-3) </t>
  </si>
  <si>
    <t>(14110*16)*0,4*0,5
(A*X)*К13*К19</t>
  </si>
  <si>
    <t>45 152,00</t>
  </si>
  <si>
    <t>Стадии проектирования: Информационное обеспечение - ПД=40-50 %, РД 50-60 %;</t>
  </si>
  <si>
    <t>К13=0,4 Таб.6;</t>
  </si>
  <si>
    <t>(Ф5) -Количество технологических операций, контролируемых или управляемых АСУТП п.2.2 (Количество операций)  свыше 5 до 10 Количество баллов = 2;</t>
  </si>
  <si>
    <t>(Ф6) - Степень развитости информационных функций АСУТП п.3.2 (II степень - централизованный контроль и измерение параметров состояния ТОУ) Количество баллов = 3;</t>
  </si>
  <si>
    <t>(Ф9) - Количество переменных, измеряемых, контролируемых и регистрируемых АСУТП п.6.3 (Количество переменных) - свыше 50 до 100. Количество баллов = 3;</t>
  </si>
  <si>
    <t>К3= ;</t>
  </si>
  <si>
    <t>Итого: (1+2+3+5+2+3)=16 баллов;</t>
  </si>
  <si>
    <t>К4= ;</t>
  </si>
  <si>
    <t>К19=0,5 Таб.4</t>
  </si>
  <si>
    <t xml:space="preserve">Ценностный множитель для части документации на АСУТП: Sто, 16(ТО) </t>
  </si>
  <si>
    <t xml:space="preserve">СБЦП "АСУТП (2016)" ТЧ п.2.11.2
(СБЦП22-п.2.11.2-4) </t>
  </si>
  <si>
    <t>(33770*16)*1,2*0,4*0,5
(A*X)*К10*К11*К19</t>
  </si>
  <si>
    <t>129 676,80</t>
  </si>
  <si>
    <t>Сейсмичная местность - К10.4;</t>
  </si>
  <si>
    <t>К10=1,2 Таб.3 п.10.4;</t>
  </si>
  <si>
    <t>Стадии проектирования: Техническое обеспечение - ПД=40-50 %, РД 50-60 %;</t>
  </si>
  <si>
    <t>К11=0,4 Таб.6;</t>
  </si>
  <si>
    <t>К12= ;</t>
  </si>
  <si>
    <t>(Ф5) - Количество технологических операций, контролируемых или управляемых АСУТП п.2.2 (Количество операций) - свыше 5 до 10 Количество баллов = 2;</t>
  </si>
  <si>
    <t>(Ф6) - Степень развитости информационных функций АСУТП п.3.2 (II степень -централизованный контроль и измерение параметров состояния ТОУ) Количество баллов = 3;</t>
  </si>
  <si>
    <t xml:space="preserve">Система управления микроклиматом учтена в п. 1 в составе ОВИК, 0() </t>
  </si>
  <si>
    <t>Итого по разделу 3 Сети связи</t>
  </si>
  <si>
    <t>2 430 979,70</t>
  </si>
  <si>
    <t>Раздел 4. Водоснабжение наружное</t>
  </si>
  <si>
    <t xml:space="preserve">Ввводы в здание учтены расценку по п. 1, 0() </t>
  </si>
  <si>
    <t xml:space="preserve">Узел врезки в городские и распределительные сети, 2(объект) </t>
  </si>
  <si>
    <t xml:space="preserve">СБЦП "Коммунальные инженерные сети и сооружения (2012)" табл.4 п.17
(СБЦП07-4-17) </t>
  </si>
  <si>
    <t>(11800*2)*0,5*1,2
(A*X)*К1*К2</t>
  </si>
  <si>
    <t>14 160,00</t>
  </si>
  <si>
    <t>Сейсмичность 9 баллов К=1,3 для 65,8 % разделов (ППО- 2%; Здания и сооружения - 6%; ТХ- 24,5%; КР- 27, 5%; Водоснабж- 2,5%; Сметы =5%/0,95*0,625=3,3%); К общ = (0,658*1,3+0,342)=1,2;</t>
  </si>
  <si>
    <t>К2=1,2 МУ п. 3.7;</t>
  </si>
  <si>
    <t>Раздел "Инженерное оборудование, сети, инженерно-технические мероприятия, технологические решения": Система электроснабжения;</t>
  </si>
  <si>
    <t>Раздел "Инженерное оборудование, сети, инженерно-технические мероприятия, технологические решения": Система водоснабжения;</t>
  </si>
  <si>
    <t>Раздел "Инженерное оборудование, сети, инженерно-технические мероприятия, технологические решения": Система водоотведения;</t>
  </si>
  <si>
    <t>Раздел "Инженерное оборудование, сети, инженерно-технические мероприятия, технологические решения": Отопление, вентиляция и кондиционирование воздуха;</t>
  </si>
  <si>
    <t>Раздел "Инженерное оборудование, сети, инженерно-технические мероприятия, технологические решения": Сети связи;</t>
  </si>
  <si>
    <t>Раздел "Инженерное оборудование, сети, инженерно-технические мероприятия, технологические решения": Система газоснабжения;</t>
  </si>
  <si>
    <t xml:space="preserve">1 274,40 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</si>
  <si>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ресурсов;</t>
  </si>
  <si>
    <t xml:space="preserve">3 469,20 </t>
  </si>
  <si>
    <t xml:space="preserve">3 894,00 </t>
  </si>
  <si>
    <t xml:space="preserve">1 416,00 </t>
  </si>
  <si>
    <t xml:space="preserve">Узлы управления (камеры, колодцы, коверы) для обслуживания задвижек, гидрантов, воздушников, спускников диаметром: до 300 мм (Гидранты), 2(объект) </t>
  </si>
  <si>
    <t xml:space="preserve">СБЦП "Коммунальные инженерные сети и сооружения (2012)" табл.4 п.18
(СБЦП07-4-18) </t>
  </si>
  <si>
    <t>(30000*2)*0,5*1,2
(A*X)*К1*К2</t>
  </si>
  <si>
    <t>36 000,00</t>
  </si>
  <si>
    <t xml:space="preserve">3 240,00 </t>
  </si>
  <si>
    <t xml:space="preserve">1 080,00 </t>
  </si>
  <si>
    <t xml:space="preserve">1 800,00 </t>
  </si>
  <si>
    <t xml:space="preserve">2 160,00 </t>
  </si>
  <si>
    <t xml:space="preserve">8 820,00 </t>
  </si>
  <si>
    <t xml:space="preserve">9 900,00 </t>
  </si>
  <si>
    <t xml:space="preserve">3 600,00 </t>
  </si>
  <si>
    <t xml:space="preserve">Узлы учета холодной воды: диаметром до 100 мм и более, 1(объект) </t>
  </si>
  <si>
    <t xml:space="preserve">СБЦП "Коммунальные инженерные сети и сооружения (2012)" табл.4 п.15
(СБЦП07-4-15) </t>
  </si>
  <si>
    <t>(8400*1)*0,5*1,2
(A*X)*К1*К2</t>
  </si>
  <si>
    <t>5 040,00</t>
  </si>
  <si>
    <t xml:space="preserve">1 234,80 </t>
  </si>
  <si>
    <t xml:space="preserve">1 386,00 </t>
  </si>
  <si>
    <t>Итого по разделу 4 Водоснабжение наружное</t>
  </si>
  <si>
    <t>305 808,00</t>
  </si>
  <si>
    <t>Раздел 5. Водоотведение наружное</t>
  </si>
  <si>
    <t xml:space="preserve">Канализация (бытовая, дождевая, общесплавная), сооружаемая открытым способом диаметром до 300 мм, протяженностью: от 100 до 500 м. (Хозбытовая канализация 180 м - 50 м =130 м (до первого колодца учтено расценкой по п.1), 130(м) </t>
  </si>
  <si>
    <t xml:space="preserve">СБЦП "Коммунальные инженерные сети и сооружения (2012)" табл.5 п.1
(СБЦП07-5-1) </t>
  </si>
  <si>
    <t>(33000+128*130)*0,5*1,1*1,18
(A+B*X)*К1*К3*К4</t>
  </si>
  <si>
    <t>32 216,36</t>
  </si>
  <si>
    <t>К1=0,5 ТЧ п.2.3.4;</t>
  </si>
  <si>
    <t>При проектировании городского водопровода из «нежестких» труб (полиэтилен, полипропилен, стеклопластик, поливинилхлорид), требующих проверки на статическую устойчивость в период длительной эксплуатации, до;</t>
  </si>
  <si>
    <t>К3=1,1 ТЧ п.2.3.3;</t>
  </si>
  <si>
    <t>Сейсмичность 9 баллов К=1,3 для 59,5% разделов проектирования (ППО-2%; ТХ- 24,5%; КР-27,5%; водоотвед.-2,5%, Сметы =5%/0,95*0,565=3%) К общ (0,595*1,3+0,405)=1,18;</t>
  </si>
  <si>
    <t>К4=1,18 СБЦП МУ(2009) п.3.7;</t>
  </si>
  <si>
    <t xml:space="preserve">1 932,98 </t>
  </si>
  <si>
    <t xml:space="preserve">2 899,47 </t>
  </si>
  <si>
    <t xml:space="preserve">1 610,82 </t>
  </si>
  <si>
    <t xml:space="preserve">7 893,01 </t>
  </si>
  <si>
    <t xml:space="preserve">8 859,50 </t>
  </si>
  <si>
    <t xml:space="preserve">3 221,64 </t>
  </si>
  <si>
    <t xml:space="preserve">Камера, сооружаемая опускным способом, 2(камера) </t>
  </si>
  <si>
    <t xml:space="preserve">СБЦП "Коммунальные инженерные сети и сооружения (2012)" табл.6 п.4
(СБЦП07-6-4) </t>
  </si>
  <si>
    <t>(21360*2)*1,2*0,5
(A*X)*К2*К1</t>
  </si>
  <si>
    <t>25 632,00</t>
  </si>
  <si>
    <t>Сейсмичность 9 баллов К=1,3 для 65,8 % разделов (ППО- 2%; Здания и сооружения - 6%; ТХ- 24,5%; КР- 27, 5%; Водоотв- 2,5%; Сметы =5%/0,95*0,625=3,3%); К общ = (0,658*1,3+0,342)=1,2;</t>
  </si>
  <si>
    <t xml:space="preserve">2 306,88 </t>
  </si>
  <si>
    <t xml:space="preserve">1 281,60 </t>
  </si>
  <si>
    <t xml:space="preserve">1 537,92 </t>
  </si>
  <si>
    <t xml:space="preserve">6 279,84 </t>
  </si>
  <si>
    <t xml:space="preserve">7 048,80 </t>
  </si>
  <si>
    <t xml:space="preserve">2 563,20 </t>
  </si>
  <si>
    <t xml:space="preserve">Сооружения доочистки городских сточных вод на фильтрах  производительностью:до 0,1 тыс.м3/сут (Жироуловитель), 0,03(1 тыс.м3/сут) </t>
  </si>
  <si>
    <t xml:space="preserve">СБЦП "Объекты водоснабжения и канализации (2015)" табл.10 п.25
(СБЦП17-10-25) </t>
  </si>
  <si>
    <t>((200430+90950*(0.4*0,1+0.6*0.5*0,1))*0,6)*0,6*1,19*0,2
((A+B*(0.4*X1+0.6*0.5*X1))*Кпониж)*К1*К3*К2</t>
  </si>
  <si>
    <t>17 718,32</t>
  </si>
  <si>
    <t>Понижающий коэффициент (0,03/(0.5*0,1));</t>
  </si>
  <si>
    <t>Кпониж=0,6;</t>
  </si>
  <si>
    <t>К1=0,6 ;</t>
  </si>
  <si>
    <t>Сейсмичность 9 баллов К=1,3 для 64,5% разделов (СПЗУ-2%; АР-5%; КР- 18%; Электроснабж- -8%; Водоотв-2%; ТХ- 25%; Смета =7%/0,93*0,6=4,5%) К общ= (0,645*1,3+0,355)=1,19;</t>
  </si>
  <si>
    <t>К3=1,19 МУ п.3.7;</t>
  </si>
  <si>
    <t>Конструктивные и объемнопланировочные решения;</t>
  </si>
  <si>
    <t xml:space="preserve">3 189,30 </t>
  </si>
  <si>
    <t xml:space="preserve">1 417,47 </t>
  </si>
  <si>
    <t>Инженерное оборудование, сети, инженерно-технические мероприятия, технологические решения: Отопление, вентиляция;</t>
  </si>
  <si>
    <t xml:space="preserve">1 063,10 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</si>
  <si>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оповещения;</t>
  </si>
  <si>
    <t xml:space="preserve"> 25%;</t>
  </si>
  <si>
    <t xml:space="preserve">4 429,58 </t>
  </si>
  <si>
    <t>Требования к обеспечению безопасной эксплуатации объекта капитального строительства;</t>
  </si>
  <si>
    <t xml:space="preserve">1 240,28 </t>
  </si>
  <si>
    <t xml:space="preserve">Узлы учета холодной воды: диаметром до 100 мм и более (расходомер хозяйственно-бытовых стоков), 1(объект) </t>
  </si>
  <si>
    <t>(8400*1)*0,5*1,2*0,2
(A*X)*К1*К2*К3</t>
  </si>
  <si>
    <t>1 008,00</t>
  </si>
  <si>
    <t>К3=0,2 СБЦП МУ(2009) п.3.2;</t>
  </si>
  <si>
    <t xml:space="preserve">Канализация (бытовая, дождевая, общесплавная), сооружаемая открытым способом диаметром до 300 мм, протяженностью: от 100 до 500 м. (Ливневая канализация 300 м ), 300(м) </t>
  </si>
  <si>
    <t>(33000+128*300)*0,5*1,1*1,18
(A+B*X)*К1*К3*К4</t>
  </si>
  <si>
    <t>46 338,60</t>
  </si>
  <si>
    <t xml:space="preserve">2 780,32 </t>
  </si>
  <si>
    <t xml:space="preserve">4 170,47 </t>
  </si>
  <si>
    <t xml:space="preserve">1 390,16 </t>
  </si>
  <si>
    <t xml:space="preserve">2 316,93 </t>
  </si>
  <si>
    <t xml:space="preserve">11 352,96 </t>
  </si>
  <si>
    <t xml:space="preserve">12 743,12 </t>
  </si>
  <si>
    <t xml:space="preserve">1 158,47 </t>
  </si>
  <si>
    <t xml:space="preserve">4 633,86 </t>
  </si>
  <si>
    <t xml:space="preserve">Камера, сооружаемая опускным способом (Камера врезки ливневой канализации), 2(камера) </t>
  </si>
  <si>
    <t xml:space="preserve">Узлы учета холодной воды: диаметром до 100 мм и более (расходомер ливневых стоков), 1(объект) </t>
  </si>
  <si>
    <t>Итого по разделу 5 Водоотведение наружное</t>
  </si>
  <si>
    <t>884 368,37</t>
  </si>
  <si>
    <t>Раздел 6. Электроснабжение наружное</t>
  </si>
  <si>
    <t xml:space="preserve">Кабельные линии напряжением до 35 кВ с интервалами протяженности:свыше 100 до 500 м (Сеть электроснабжения 0,4 кВ наружных видеокамер СОТ), 250(м) </t>
  </si>
  <si>
    <t xml:space="preserve">СБЦП "Коммунальные инженерные сети и сооружения (2012)" табл.17 п.2
(СБЦП07-17-2) </t>
  </si>
  <si>
    <t>(7763+42*250)*1,2*0,4
(A+B*X)*К1*Ки1</t>
  </si>
  <si>
    <t>8 766,24</t>
  </si>
  <si>
    <t>К1=1,2 СБЦП МУ(2009) п.3.7;</t>
  </si>
  <si>
    <t xml:space="preserve">2 147,73 </t>
  </si>
  <si>
    <t xml:space="preserve">2 410,72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</si>
  <si>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 до 250 м (Сеть охранного освещения 0,4 кВ СОТ), 250(п.м) </t>
  </si>
  <si>
    <t xml:space="preserve">СБЦП "Коммунальные инженерные сети и сооружения (2012)" табл.2 п.2
(СБЦП07-2-2) </t>
  </si>
  <si>
    <t>(7720+136*250)*1,2*0,4
(A+B*X)*К2*Ки1</t>
  </si>
  <si>
    <t>20 025,60</t>
  </si>
  <si>
    <t xml:space="preserve">1 201,54 </t>
  </si>
  <si>
    <t xml:space="preserve">1 802,30 </t>
  </si>
  <si>
    <t xml:space="preserve">1 001,28 </t>
  </si>
  <si>
    <t xml:space="preserve">4 906,27 </t>
  </si>
  <si>
    <t xml:space="preserve">5 507,04 </t>
  </si>
  <si>
    <t xml:space="preserve">2 002,56 </t>
  </si>
  <si>
    <t xml:space="preserve">Кабельные линии напряжением до 35 кВ с интервалами протяженности: до 100 м (Сеть электроснабжения 0,4 кВ 120 м-50 м =70 м (до первого щита учтено расценкой по п.1), 1(объект) </t>
  </si>
  <si>
    <t xml:space="preserve">СБЦП "Коммунальные инженерные сети и сооружения (2012)" табл.17 п.1
(СБЦП07-17-1) </t>
  </si>
  <si>
    <t>(11960*1)*1,2*0,4
(A*X)*К1*Ки1</t>
  </si>
  <si>
    <t>5 740,80</t>
  </si>
  <si>
    <t xml:space="preserve">1 406,50 </t>
  </si>
  <si>
    <t xml:space="preserve">1 578,72 </t>
  </si>
  <si>
    <t xml:space="preserve">Кабельные линии напряжением до 35 кВ с интервалами протяженности:свыше 100 до 500 м (Сеть электроснабжения 0,4 кВ шлагбаумов и видеокамер СКУД-ТС), 120(м) </t>
  </si>
  <si>
    <t>(7763+42*120)*1,2*0,4
(A+B*X)*К1*Ки1</t>
  </si>
  <si>
    <t>6 145,44</t>
  </si>
  <si>
    <t xml:space="preserve">1 505,63 </t>
  </si>
  <si>
    <t xml:space="preserve">1 690,00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</si>
  <si>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550(п.м) </t>
  </si>
  <si>
    <t xml:space="preserve">СБЦП "Коммунальные инженерные сети и сооружения (2012)" табл.2 п.3
(СБЦП07-2-3) </t>
  </si>
  <si>
    <t>(25970+63*550)*1,2*0,4
(A+B*X)*К2*Ки1</t>
  </si>
  <si>
    <t>29 097,60</t>
  </si>
  <si>
    <t xml:space="preserve">1 745,86 </t>
  </si>
  <si>
    <t xml:space="preserve">2 618,78 </t>
  </si>
  <si>
    <t xml:space="preserve">1 454,88 </t>
  </si>
  <si>
    <t xml:space="preserve">7 128,91 </t>
  </si>
  <si>
    <t xml:space="preserve">8 001,84 </t>
  </si>
  <si>
    <t xml:space="preserve">2 909,76 </t>
  </si>
  <si>
    <t>Итого по разделу 6 Электроснабжение наружное</t>
  </si>
  <si>
    <t>386 557,27</t>
  </si>
  <si>
    <t>Раздел 7. Сети связи наружные</t>
  </si>
  <si>
    <t xml:space="preserve">Прокладка канализации связи и радио из асбоцементных труб диаметром 100 мм, емкостью до 2 отверстий включительно и протяженностью: до 100 м, 1(объект) </t>
  </si>
  <si>
    <t xml:space="preserve">СБЦП "Коммунальные инженерные сети и сооружения (2012)" табл.1 п.1
(СБЦП07-1-1) </t>
  </si>
  <si>
    <t>(14450*1)*1,17*0,4
(A*X)*К1*Ки1</t>
  </si>
  <si>
    <t>6 762,60</t>
  </si>
  <si>
    <t>Сейсмичность 9 баллов К=1,3  для 56,8% разделов (ППО- 2%;ТХ- 24,5%; КР- 27,5%; сметы =5%/0,95*0,54=2,8%); К общ= (0,568*1,3+0,432)=1,17;</t>
  </si>
  <si>
    <t>К1=1,17 МУ п. 3.7;</t>
  </si>
  <si>
    <t xml:space="preserve">1 656,84 </t>
  </si>
  <si>
    <t xml:space="preserve">1 859,72 </t>
  </si>
  <si>
    <t xml:space="preserve">Прокладка канализации связи и радио из асбоцементных труб диаметром 100 мм, емкостью до 12 отверстий включительно и протяженностью: до 100 м, 1(объект) </t>
  </si>
  <si>
    <t xml:space="preserve">СБЦП "Коммунальные инженерные сети и сооружения (2012)" табл.1 п.15
(СБЦП07-1-15) </t>
  </si>
  <si>
    <t>(16800*1)*1,17*0,4
(A*X)*К1*Ки1</t>
  </si>
  <si>
    <t>7 862,40</t>
  </si>
  <si>
    <t xml:space="preserve">1 926,29 </t>
  </si>
  <si>
    <t xml:space="preserve">2 162,16 </t>
  </si>
  <si>
    <t xml:space="preserve">Прокладка первого кабеля в проектируемой телефонной канализации при длине участка прокладки: до 250 м -ВОЛС в кабельной канализации связи_x000D_
(ВОЛС шлагбаумов и видеокамер СКУД-ТС - 100 м), 1(объект) </t>
  </si>
  <si>
    <t>Итого по разделу 7 Сети связи наружные</t>
  </si>
  <si>
    <t>172 525,57</t>
  </si>
  <si>
    <t>Раздел 8. Газоснабжение</t>
  </si>
  <si>
    <t xml:space="preserve">Подземные газопроводы протяжённостью, км: до 0,1, 1(объект) </t>
  </si>
  <si>
    <t xml:space="preserve">СБЦП "Газооборудование и газоснабжение промышленных предприятий, зданий и сооружений (2015)" табл.7 п.1
(СБЦП14-7-1) </t>
  </si>
  <si>
    <t>(18977*1)*1,23*0,4
(A*X)*К1*Ки1</t>
  </si>
  <si>
    <t>9 336,68</t>
  </si>
  <si>
    <t>Сейсмичность 9 баллов К=1,3 к 77,8% разделов (ТХ-70%; смета = 10%/0,9*0,7=7,8%); К общ=(0,778*1,3+0,222)=1,23;</t>
  </si>
  <si>
    <t>К1=1,23 МУ п. 3;</t>
  </si>
  <si>
    <t>Технологические и конструктивные решения линейного объекта. Искусственные сооружения (инженерное обустройство, сети): Технологические решения;</t>
  </si>
  <si>
    <t xml:space="preserve"> 70%;</t>
  </si>
  <si>
    <t xml:space="preserve">6 535,68 </t>
  </si>
  <si>
    <t xml:space="preserve">Газорегуляторный пункт шкафного типа (ШРП) привязка, 1(1 ШРП) </t>
  </si>
  <si>
    <t xml:space="preserve">СБЦП "Газооборудование и газоснабжение промышленных предприятий, зданий и сооружений (2015)" табл.1 п.13
(СБЦП14-1-13) </t>
  </si>
  <si>
    <t>(11768*1)*1,28*0,4
(A*X)*К1*Ки1</t>
  </si>
  <si>
    <t>6 025,22</t>
  </si>
  <si>
    <t>Сейсмичность 9 баллов К=1,3 для 92,2% разделов (СПЗУ-10%, Газоснабжение - 73%, смета =10%/0,9*0,83=9,2%); К общ= (0,922*1,3+0,078)=1,28;</t>
  </si>
  <si>
    <t>Схема планировочной  организации земельного участка;</t>
  </si>
  <si>
    <t xml:space="preserve"> 73%;</t>
  </si>
  <si>
    <t xml:space="preserve">4 398,41 </t>
  </si>
  <si>
    <t>Итого по разделу 8 Газоснабжение</t>
  </si>
  <si>
    <t>85 104,93</t>
  </si>
  <si>
    <t xml:space="preserve">   Итого Поз. 1-12, 14-19, 23-26, 28-29, 31-43, 48-55, 58-79 Индекс изменения сметной стоимости проектных работ на III квартал 2023 года к уровню цен по состоянию на 01.01.2001 по Письму Минстроя России от 11.09.2023 N55664-ИФ/09 5,5400</t>
  </si>
  <si>
    <t>17 127 793,63</t>
  </si>
  <si>
    <t xml:space="preserve">      Итого Поз. 1-12, 14-19, 23-26, 28-29, 31-43, 48-55, 58-79</t>
  </si>
  <si>
    <t>3 091 659,50</t>
  </si>
  <si>
    <t xml:space="preserve">      Итого c учетом "Индекс изменения сметной стоимости проектных работ на III квартал 2023 года к уровню цен по состоянию на 01.01.2001 по Письму Минстроя России от 11.09.2023 N55664-ИФ/09 5,5400"</t>
  </si>
  <si>
    <t xml:space="preserve">   Итого Поз. 13, 27, 30 Индекс изменения сметной стоимости проектных работ на III квартал 2023 года к уровню цен по состоянию на 01.01.1995 по Письму Минстроя России от 11.09.2023 N55664-ИФ/09 42,3900</t>
  </si>
  <si>
    <t>258 685,40</t>
  </si>
  <si>
    <t xml:space="preserve">      Итого Поз. 13, 27, 30</t>
  </si>
  <si>
    <t>6 102,51</t>
  </si>
  <si>
    <t xml:space="preserve">      Итого c учетом "Индекс изменения сметной стоимости проектных работ на III квартал 2023 года к уровню цен по состоянию на 01.01.1995 по Письму Минстроя России от 11.09.2023 N55664-ИФ/09 42,3900"</t>
  </si>
  <si>
    <t xml:space="preserve">   Итого</t>
  </si>
  <si>
    <t>17 386 479,03</t>
  </si>
  <si>
    <t xml:space="preserve">, Всесезонный туристско-рекреационный комплекс Каспийский прибрежный кластер», Республика Дагестан. Многофункциональный центр. Проектные работы стадии "Проектная документация", </t>
  </si>
  <si>
    <t>Итого по расчету: 23 805 447,15 руб.</t>
  </si>
  <si>
    <t>(614010+101*(0.4*3200+0.6*6000))*1,28*1,2*0,6
(A+B*(0.4*X2+0.6*X))*К7*К3*Ки1</t>
  </si>
  <si>
    <t>1 020 109,82</t>
  </si>
  <si>
    <t>Сейсмичность 9 баллов К=1,3  к 92,3% разделов: (ПЗУ- 1%;АР-22%; КР-27%; Электроснабж-5%; Водоснабж- 3%; водоотведение- 3%; ОВИК- 14% Связь- 3%; Газ- 2%; ТХ- 4%; Сметы - 9%/0,91*0,84=8,3%); К общ = (0,923*1,3+0,077)=1,28;</t>
  </si>
  <si>
    <t>К7=1,28 МУ п. 3.7;</t>
  </si>
  <si>
    <t xml:space="preserve">10 201,10 </t>
  </si>
  <si>
    <t xml:space="preserve">224 424,16 </t>
  </si>
  <si>
    <t xml:space="preserve">275 429,65 </t>
  </si>
  <si>
    <t xml:space="preserve">40 804,39 </t>
  </si>
  <si>
    <t xml:space="preserve">30 603,29 </t>
  </si>
  <si>
    <t xml:space="preserve">91 809,88 </t>
  </si>
  <si>
    <t xml:space="preserve">51 005,49 </t>
  </si>
  <si>
    <t xml:space="preserve">142 815,37 </t>
  </si>
  <si>
    <t xml:space="preserve">20 402,20 </t>
  </si>
  <si>
    <t>((13270+7*(0.4*100+0.6*0.5*100))*0,8)*1,13*0,55
((A+B*(0.4*X1+0.6*0.5*X1))*Кпониж)*К6*К1</t>
  </si>
  <si>
    <t>6 841,47</t>
  </si>
  <si>
    <t>Сейсмичность 9 баллов К=1,3 для 42,4% разделов (связь- 2%; ТХ=20%, электрика -17%, смета - 8%/0,92*0,39=3,4%) К= (0,424*1,3+0,576)=1,13;</t>
  </si>
  <si>
    <t>К6=1,13 МУ п. 3.7;</t>
  </si>
  <si>
    <t>К1=0,55 ;</t>
  </si>
  <si>
    <t xml:space="preserve">1 094,64 </t>
  </si>
  <si>
    <t xml:space="preserve">1 163,05 </t>
  </si>
  <si>
    <t xml:space="preserve">1 368,29 </t>
  </si>
  <si>
    <t>(85450*1)*0,5*1,13
(A*X)*К1*К6</t>
  </si>
  <si>
    <t>48 279,25</t>
  </si>
  <si>
    <t xml:space="preserve">2 896,76 </t>
  </si>
  <si>
    <t xml:space="preserve">7 724,68 </t>
  </si>
  <si>
    <t xml:space="preserve">8 207,47 </t>
  </si>
  <si>
    <t xml:space="preserve">1 448,38 </t>
  </si>
  <si>
    <t xml:space="preserve">5 310,72 </t>
  </si>
  <si>
    <t xml:space="preserve">9 655,85 </t>
  </si>
  <si>
    <t xml:space="preserve">4 827,93 </t>
  </si>
  <si>
    <t xml:space="preserve">3 862,34 </t>
  </si>
  <si>
    <t>(259900+480*50)*1,23*0,5*0,6
(A+B*X)*К6*К1*Ки1</t>
  </si>
  <si>
    <t>104 759,10</t>
  </si>
  <si>
    <t>Сейсмичность 9 баллов К=1,3 для 75,5% разделов (КР- 12%, Элект- 7%; ОВИК- 5%; связь- 5%, ТХ- 42%; Сметы - 6%/0,94*0,71=4,5%) К= (0,755*1,3+0,245)=1,23;</t>
  </si>
  <si>
    <t>К6=1,23 МУ п. 3.7;</t>
  </si>
  <si>
    <t xml:space="preserve">1 047,59 </t>
  </si>
  <si>
    <t xml:space="preserve">3 142,77 </t>
  </si>
  <si>
    <t xml:space="preserve">7 333,14 </t>
  </si>
  <si>
    <t xml:space="preserve">12 571,09 </t>
  </si>
  <si>
    <t xml:space="preserve">8 380,73 </t>
  </si>
  <si>
    <t xml:space="preserve">5 237,96 </t>
  </si>
  <si>
    <t xml:space="preserve">43 998,82 </t>
  </si>
  <si>
    <t xml:space="preserve">6 285,55 </t>
  </si>
  <si>
    <t>(215520+310*(0.4*400+0.6*800))*0,5*1,28*0,6
(A+B*(0.4*X2+0.6*X))*К2*К7*Ки1</t>
  </si>
  <si>
    <t>158 945,28</t>
  </si>
  <si>
    <t xml:space="preserve">1 589,45 </t>
  </si>
  <si>
    <t xml:space="preserve">34 967,96 </t>
  </si>
  <si>
    <t xml:space="preserve">42 915,23 </t>
  </si>
  <si>
    <t xml:space="preserve">6 357,81 </t>
  </si>
  <si>
    <t xml:space="preserve">4 768,36 </t>
  </si>
  <si>
    <t xml:space="preserve">14 305,08 </t>
  </si>
  <si>
    <t xml:space="preserve">7 947,26 </t>
  </si>
  <si>
    <t xml:space="preserve">22 252,34 </t>
  </si>
  <si>
    <t xml:space="preserve">3 178,91 </t>
  </si>
  <si>
    <t xml:space="preserve">Кафе:свыше 50 до 100 посадочных мест(1 этаж), 100(посадочное место) </t>
  </si>
  <si>
    <t>(175810+2290*100)*0,5*1,28*0,6
(A+B*X)*К4*К7*Ки1</t>
  </si>
  <si>
    <t>155 447,04</t>
  </si>
  <si>
    <t xml:space="preserve">1 554,47 </t>
  </si>
  <si>
    <t xml:space="preserve">34 198,35 </t>
  </si>
  <si>
    <t xml:space="preserve">41 970,70 </t>
  </si>
  <si>
    <t xml:space="preserve">6 217,88 </t>
  </si>
  <si>
    <t xml:space="preserve">4 663,41 </t>
  </si>
  <si>
    <t xml:space="preserve">13 990,23 </t>
  </si>
  <si>
    <t xml:space="preserve">7 772,35 </t>
  </si>
  <si>
    <t xml:space="preserve">21 762,59 </t>
  </si>
  <si>
    <t xml:space="preserve">3 108,94 </t>
  </si>
  <si>
    <t>((89760+410*(0.4*450+0.6*0.5*450))*0,6222)*0,5*1,28*0,6
((A+B*(0.4*X1+0.6*0.5*X1))*Кпониж)*К4*К7*Ки1</t>
  </si>
  <si>
    <t>52 303,03</t>
  </si>
  <si>
    <t xml:space="preserve">11 506,67 </t>
  </si>
  <si>
    <t xml:space="preserve">14 121,82 </t>
  </si>
  <si>
    <t xml:space="preserve">2 092,12 </t>
  </si>
  <si>
    <t xml:space="preserve">1 569,09 </t>
  </si>
  <si>
    <t xml:space="preserve">4 707,27 </t>
  </si>
  <si>
    <t xml:space="preserve">2 615,15 </t>
  </si>
  <si>
    <t xml:space="preserve">7 322,42 </t>
  </si>
  <si>
    <t xml:space="preserve">1 046,06 </t>
  </si>
  <si>
    <t>(530710+158*180)*1,2*0,5*1,28*0,6
(A+B*X)*К3*К4*К7*Ки1</t>
  </si>
  <si>
    <t>257 656,32</t>
  </si>
  <si>
    <t xml:space="preserve">2 576,56 </t>
  </si>
  <si>
    <t xml:space="preserve">56 684,39 </t>
  </si>
  <si>
    <t xml:space="preserve">69 567,21 </t>
  </si>
  <si>
    <t xml:space="preserve">10 306,25 </t>
  </si>
  <si>
    <t xml:space="preserve">7 729,69 </t>
  </si>
  <si>
    <t xml:space="preserve">23 189,07 </t>
  </si>
  <si>
    <t xml:space="preserve">12 882,82 </t>
  </si>
  <si>
    <t xml:space="preserve">36 071,88 </t>
  </si>
  <si>
    <t xml:space="preserve">5 153,13 </t>
  </si>
  <si>
    <t>(266090+2321*(0.4*75+0.6*60))*0,5*1,28*0,6
(A+B*(0.4*X1+0.6*X))*К4*К7*Ки1</t>
  </si>
  <si>
    <t>161 001,98</t>
  </si>
  <si>
    <t xml:space="preserve">1 610,02 </t>
  </si>
  <si>
    <t xml:space="preserve">35 420,44 </t>
  </si>
  <si>
    <t xml:space="preserve">43 470,53 </t>
  </si>
  <si>
    <t xml:space="preserve">6 440,08 </t>
  </si>
  <si>
    <t xml:space="preserve">4 830,06 </t>
  </si>
  <si>
    <t xml:space="preserve">14 490,18 </t>
  </si>
  <si>
    <t xml:space="preserve">8 050,10 </t>
  </si>
  <si>
    <t xml:space="preserve">22 540,28 </t>
  </si>
  <si>
    <t xml:space="preserve">3 220,04 </t>
  </si>
  <si>
    <t>(215520+310*(0.4*400+0.6*850))*0,5*1,28*0,6
(A+B*(0.4*X2+0.6*X))*К2*К7*Ки1</t>
  </si>
  <si>
    <t>162 516,48</t>
  </si>
  <si>
    <t xml:space="preserve">1 625,16 </t>
  </si>
  <si>
    <t xml:space="preserve">35 753,63 </t>
  </si>
  <si>
    <t xml:space="preserve">43 879,45 </t>
  </si>
  <si>
    <t xml:space="preserve">6 500,66 </t>
  </si>
  <si>
    <t xml:space="preserve">4 875,49 </t>
  </si>
  <si>
    <t xml:space="preserve">14 626,48 </t>
  </si>
  <si>
    <t xml:space="preserve">8 125,82 </t>
  </si>
  <si>
    <t xml:space="preserve">22 752,31 </t>
  </si>
  <si>
    <t xml:space="preserve">3 250,33 </t>
  </si>
  <si>
    <t>((370871+2951*(0.4*100+0.6*0.5*100))*0,4)*0,5*1,17*0,6
((A+B*(0.4*X1+0.6*0.5*X1))*Кпониж)*К2*К7*Ки1</t>
  </si>
  <si>
    <t>81 072,72</t>
  </si>
  <si>
    <t>Сейсмичность 9 баллов К=1,3  к 56,7% разделов: (КР-30%, Электр-8%, ОВИК- 10%, ТЧ-3%; сметы =10%/0,9*0,51=5,7%); К общ = (0,567*1,3+0,433)=1,17;</t>
  </si>
  <si>
    <t>К7=1,17 МУ п. 3.7;</t>
  </si>
  <si>
    <t xml:space="preserve">1 621,45 </t>
  </si>
  <si>
    <t xml:space="preserve">20 268,18 </t>
  </si>
  <si>
    <t xml:space="preserve">24 321,82 </t>
  </si>
  <si>
    <t xml:space="preserve">6 485,82 </t>
  </si>
  <si>
    <t xml:space="preserve">2 432,18 </t>
  </si>
  <si>
    <t xml:space="preserve">8 107,27 </t>
  </si>
  <si>
    <t>(326325+129507*(0.4*0,36+0.6*0,25))*0,8*1,2*1,05*1,1*1,06*1,25*0,6
(A+B*(0.4*X1+0.6*X))*К1*К2*К3*К4*К5*К7*Ки1</t>
  </si>
  <si>
    <t>321 217,19</t>
  </si>
  <si>
    <t>Сейсмичность 9 баллов К=1,3  к 82,2% разделов:(КР-17%; Элект-5%;ОВ-4%; Газ- 9%; ТХ - 39%; Смета =10%/0,9*0,74=8,2%); К общ = (0,822*1,3+0,178)=1,25;</t>
  </si>
  <si>
    <t>К7=1,25 МУ п. 3.7;</t>
  </si>
  <si>
    <t xml:space="preserve">28 909,55 </t>
  </si>
  <si>
    <t xml:space="preserve">54 606,92 </t>
  </si>
  <si>
    <t xml:space="preserve">16 060,86 </t>
  </si>
  <si>
    <t xml:space="preserve">6 424,34 </t>
  </si>
  <si>
    <t xml:space="preserve">3 212,17 </t>
  </si>
  <si>
    <t xml:space="preserve">12 848,69 </t>
  </si>
  <si>
    <t xml:space="preserve">125 274,70 </t>
  </si>
  <si>
    <t xml:space="preserve">32 121,72 </t>
  </si>
  <si>
    <t>14 017 029,23</t>
  </si>
  <si>
    <t>(3940*1)*1,3*1,2*1,2*0,6
(A*X)*К6*К1*К3*Ки1</t>
  </si>
  <si>
    <t>4 425,41</t>
  </si>
  <si>
    <t>Сейсмичность 9 баллов К=1,3 для 100% разделов (ТР- 20%; Автом-73%; Сметы 7%). К=1,3;</t>
  </si>
  <si>
    <t xml:space="preserve">3 230,55 </t>
  </si>
  <si>
    <t>(36610+4570*(0.4*12+0.6*30))*0,5*1,13*1,1
(A+B*(0.4*X2+0.6*X))*К1*К6*К3</t>
  </si>
  <si>
    <t>87 510,93</t>
  </si>
  <si>
    <t xml:space="preserve">1 750,22 </t>
  </si>
  <si>
    <t xml:space="preserve">5 250,66 </t>
  </si>
  <si>
    <t xml:space="preserve">14 001,75 </t>
  </si>
  <si>
    <t xml:space="preserve">14 876,86 </t>
  </si>
  <si>
    <t xml:space="preserve">2 625,33 </t>
  </si>
  <si>
    <t xml:space="preserve">9 626,20 </t>
  </si>
  <si>
    <t xml:space="preserve">17 502,19 </t>
  </si>
  <si>
    <t xml:space="preserve">8 751,09 </t>
  </si>
  <si>
    <t xml:space="preserve">7 000,87 </t>
  </si>
  <si>
    <t>(36610+4570*(0.4*12+0.6*30))*0,5*1,13
(A+B*(0.4*X2+0.6*X))*К1*К6</t>
  </si>
  <si>
    <t>79 555,39</t>
  </si>
  <si>
    <t xml:space="preserve">1 591,11 </t>
  </si>
  <si>
    <t xml:space="preserve">4 773,32 </t>
  </si>
  <si>
    <t xml:space="preserve">12 728,86 </t>
  </si>
  <si>
    <t xml:space="preserve">13 524,42 </t>
  </si>
  <si>
    <t xml:space="preserve">2 386,66 </t>
  </si>
  <si>
    <t xml:space="preserve">15 911,08 </t>
  </si>
  <si>
    <t xml:space="preserve">7 955,54 </t>
  </si>
  <si>
    <t xml:space="preserve">6 364,43 </t>
  </si>
  <si>
    <t xml:space="preserve">Интегрирующий комплекс приема, обработки и хранения видеоинформации (Сервер СОТ для дорог), 1(1 комплекс) </t>
  </si>
  <si>
    <t>(81930*1)*1,11*0,6
(A*X)*К7*Ки1</t>
  </si>
  <si>
    <t>54 565,38</t>
  </si>
  <si>
    <t>Сейсмичность 9 баллов К=1,3  к 36,3% разделов: (ПЗУ- 1%; КР-27%; Электроснабж-5%; Сметы - 9%/0,91*0,33=3,3%); К общ = (0,363*1,3+0,637)=1,11;</t>
  </si>
  <si>
    <t>К7=1,11 МУ п. 3.7;</t>
  </si>
  <si>
    <t xml:space="preserve">12 004,38 </t>
  </si>
  <si>
    <t xml:space="preserve">14 732,65 </t>
  </si>
  <si>
    <t xml:space="preserve">2 182,62 </t>
  </si>
  <si>
    <t xml:space="preserve">1 636,96 </t>
  </si>
  <si>
    <t xml:space="preserve">4 910,88 </t>
  </si>
  <si>
    <t xml:space="preserve">2 728,27 </t>
  </si>
  <si>
    <t xml:space="preserve">7 639,15 </t>
  </si>
  <si>
    <t xml:space="preserve">1 091,31 </t>
  </si>
  <si>
    <t>(81930*12)*0,2*1,11*0,6
(A*X)*К1*К2*Ки1</t>
  </si>
  <si>
    <t>130 956,91</t>
  </si>
  <si>
    <t xml:space="preserve">1 309,57 </t>
  </si>
  <si>
    <t xml:space="preserve">28 810,52 </t>
  </si>
  <si>
    <t xml:space="preserve">35 358,37 </t>
  </si>
  <si>
    <t xml:space="preserve">5 238,28 </t>
  </si>
  <si>
    <t xml:space="preserve">3 928,71 </t>
  </si>
  <si>
    <t xml:space="preserve">11 786,12 </t>
  </si>
  <si>
    <t xml:space="preserve">6 547,85 </t>
  </si>
  <si>
    <t xml:space="preserve">18 333,97 </t>
  </si>
  <si>
    <t xml:space="preserve">2 619,14 </t>
  </si>
  <si>
    <t>(25980+14*40)*0,58*1,13
(A+B*X)*К1*К6</t>
  </si>
  <si>
    <t>17 394,32</t>
  </si>
  <si>
    <t xml:space="preserve">1 043,66 </t>
  </si>
  <si>
    <t xml:space="preserve">2 783,09 </t>
  </si>
  <si>
    <t xml:space="preserve">2 957,03 </t>
  </si>
  <si>
    <t xml:space="preserve">1 913,38 </t>
  </si>
  <si>
    <t xml:space="preserve">3 478,86 </t>
  </si>
  <si>
    <t xml:space="preserve">1 739,43 </t>
  </si>
  <si>
    <t xml:space="preserve">1 391,55 </t>
  </si>
  <si>
    <t xml:space="preserve">Ки1=0,6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</si>
  <si>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 до 100 м (Система охранного освещения (СОО)), 1(объект) </t>
  </si>
  <si>
    <t>(21320*1)*1,22*0,6
(A*X)*К2*Ки1</t>
  </si>
  <si>
    <t>15 606,24</t>
  </si>
  <si>
    <t>Сейсмичность 9 баллов К=1,3 для 72,2% разделов проектирования (ТХ- 24,5%; КР-23,5%;ЭС-17%, сметы 10%/0,9*0,65=7,2%) К общ=(0,722*1,3+0,278)=1,22;</t>
  </si>
  <si>
    <t>К2=1,22 СБЦП МУ(2009) п.3.7;</t>
  </si>
  <si>
    <t xml:space="preserve">1 248,50 </t>
  </si>
  <si>
    <t xml:space="preserve">1 560,62 </t>
  </si>
  <si>
    <t xml:space="preserve">3 823,53 </t>
  </si>
  <si>
    <t xml:space="preserve">3 667,47 </t>
  </si>
  <si>
    <t xml:space="preserve">2 653,06 </t>
  </si>
  <si>
    <t>(25980+14*(0.4*100+0.6*120))*0,58*1,13
(A+B*(0.4*X2+0.6*X))*К1*К6</t>
  </si>
  <si>
    <t>18 054,96</t>
  </si>
  <si>
    <t xml:space="preserve">1 083,30 </t>
  </si>
  <si>
    <t xml:space="preserve">2 888,79 </t>
  </si>
  <si>
    <t xml:space="preserve">3 069,34 </t>
  </si>
  <si>
    <t xml:space="preserve">1 986,05 </t>
  </si>
  <si>
    <t xml:space="preserve">3 610,99 </t>
  </si>
  <si>
    <t xml:space="preserve">1 805,50 </t>
  </si>
  <si>
    <t xml:space="preserve">1 444,40 </t>
  </si>
  <si>
    <t>((1020+15*(0.4*50+0.6*0.5*50))*0,28)*0,52*1,13
((A+B*(0.4*X1+0.6*0.5*X1))*Кпониж)*К1*К2</t>
  </si>
  <si>
    <t>К1=0,52 ;</t>
  </si>
  <si>
    <t>(2400*2)*0,5*1,13
(A*X)*К1*К2</t>
  </si>
  <si>
    <t>2 712,00</t>
  </si>
  <si>
    <t>(3502*1)*1,3*0,6
(A*X)*К6*Ки1</t>
  </si>
  <si>
    <t>2 731,56</t>
  </si>
  <si>
    <t>Сейсмичность 9 баллов К=1,3 для 100% разделов (ТР- 10%; Автом-83%; Сметы 7%). К=1,3;</t>
  </si>
  <si>
    <t xml:space="preserve"> 83%;</t>
  </si>
  <si>
    <t xml:space="preserve">2 267,19 </t>
  </si>
  <si>
    <t>(81930*2)*0,2*1,11*0,6
(A*X)*К1*К2*Ки1</t>
  </si>
  <si>
    <t>21 826,15</t>
  </si>
  <si>
    <t xml:space="preserve">4 801,75 </t>
  </si>
  <si>
    <t xml:space="preserve">5 893,06 </t>
  </si>
  <si>
    <t xml:space="preserve">1 964,35 </t>
  </si>
  <si>
    <t xml:space="preserve">3 055,66 </t>
  </si>
  <si>
    <t>(2560*1)*1,3*0,6
(A*X)*К6*Ки1</t>
  </si>
  <si>
    <t>1 996,80</t>
  </si>
  <si>
    <t>Сейсмичность 9 баллов К=1,3 для 100% разделов (ТР- 51%; Автом-42%; Сметы 7%). К=1,3;</t>
  </si>
  <si>
    <t xml:space="preserve"> 41%;</t>
  </si>
  <si>
    <t>(25980+14*1)*0,58*1,13
(A+B*X)*К1*К6</t>
  </si>
  <si>
    <t>17 036,47</t>
  </si>
  <si>
    <t xml:space="preserve">1 022,19 </t>
  </si>
  <si>
    <t xml:space="preserve">2 725,84 </t>
  </si>
  <si>
    <t xml:space="preserve">2 896,20 </t>
  </si>
  <si>
    <t xml:space="preserve">1 874,01 </t>
  </si>
  <si>
    <t xml:space="preserve">3 407,29 </t>
  </si>
  <si>
    <t xml:space="preserve">1 703,65 </t>
  </si>
  <si>
    <t xml:space="preserve">1 362,92 </t>
  </si>
  <si>
    <t>(2400*1)*0,5*1,13
(A*X)*К1*К2</t>
  </si>
  <si>
    <t>1 356,00</t>
  </si>
  <si>
    <t>(85450*10)*0,5*1,13*0,2
(A*X)*К1*К6*К2</t>
  </si>
  <si>
    <t>96 558,50</t>
  </si>
  <si>
    <t xml:space="preserve">1 931,17 </t>
  </si>
  <si>
    <t xml:space="preserve">5 793,51 </t>
  </si>
  <si>
    <t xml:space="preserve">15 449,36 </t>
  </si>
  <si>
    <t xml:space="preserve">16 414,95 </t>
  </si>
  <si>
    <t xml:space="preserve">10 621,44 </t>
  </si>
  <si>
    <t xml:space="preserve">19 311,70 </t>
  </si>
  <si>
    <t>(2400*10)*0,5*1,13*0,2
(A*X)*К1*К2*К3</t>
  </si>
  <si>
    <t>((1020+15*(0.4*50+0.6*0.5*50))*0,1)*0,52*1,13
((A+B*(0.4*X1+0.6*0.5*X1))*Кпониж)*К1*К2</t>
  </si>
  <si>
    <t>(2400*2)*0,5*1,13*0,2
(A*X)*К1*К2*К3</t>
  </si>
  <si>
    <t>4 804 111,95</t>
  </si>
  <si>
    <t>(101200+150*(0.4*600+0.6*640))*0,5*1,13*0,6
(A+B*(0.4*X2+0.6*X))*К3*К2*Ки1</t>
  </si>
  <si>
    <t>66 037,20</t>
  </si>
  <si>
    <t xml:space="preserve">1 320,74 </t>
  </si>
  <si>
    <t xml:space="preserve">3 962,23 </t>
  </si>
  <si>
    <t xml:space="preserve">10 565,95 </t>
  </si>
  <si>
    <t xml:space="preserve">11 226,32 </t>
  </si>
  <si>
    <t xml:space="preserve">1 981,12 </t>
  </si>
  <si>
    <t xml:space="preserve">7 264,09 </t>
  </si>
  <si>
    <t xml:space="preserve">13 207,44 </t>
  </si>
  <si>
    <t xml:space="preserve">6 603,72 </t>
  </si>
  <si>
    <t xml:space="preserve">5 282,98 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</si>
  <si>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 (СПД СС), 520(1 канал) </t>
  </si>
  <si>
    <t>(25980+14*(0.4*100+0.6*520))*0,58*1,13
(A+B*(0.4*X2+0.6*X))*К1*К6</t>
  </si>
  <si>
    <t>20 257,10</t>
  </si>
  <si>
    <t xml:space="preserve">1 215,43 </t>
  </si>
  <si>
    <t xml:space="preserve">3 241,14 </t>
  </si>
  <si>
    <t xml:space="preserve">3 443,71 </t>
  </si>
  <si>
    <t xml:space="preserve">2 228,28 </t>
  </si>
  <si>
    <t xml:space="preserve">4 051,42 </t>
  </si>
  <si>
    <t xml:space="preserve">2 025,71 </t>
  </si>
  <si>
    <t xml:space="preserve">1 620,57 </t>
  </si>
  <si>
    <t>(79330*1)*0,5*1,13
(A*X)*К3*К6</t>
  </si>
  <si>
    <t>44 821,45</t>
  </si>
  <si>
    <t>Сейсмичность 9 баллов К=1,3 для 42,4% разделов (связь- 2%; ТХ=20%, электрика -17%, смета - 8%/0,92*0,39=3,4%) К= (0,424*1,3+0,576)=1,13</t>
  </si>
  <si>
    <t>К6=1,13 МУ п. 3.7</t>
  </si>
  <si>
    <t>(79330*2)*0,5*1,13*0,2
(A*X)*К3*К6*К1</t>
  </si>
  <si>
    <t>17 928,58</t>
  </si>
  <si>
    <t>(31000*1)*1,14*1,2*0,6
(A*X)*К2*К1*Ки1</t>
  </si>
  <si>
    <t>25 444,80</t>
  </si>
  <si>
    <t>Сейсмичность 9 баллов К=1,3  для 46,1% разделов (ТХ- 24,5%; Электроснабж- 17%; сметы =10%/0,9*0,415=4,6%); К общ= (0,461*1,3+0,539)=1,14;</t>
  </si>
  <si>
    <t>К2=1,14 МУ п. 3.7;</t>
  </si>
  <si>
    <t xml:space="preserve">2 035,58 </t>
  </si>
  <si>
    <t xml:space="preserve">1 272,24 </t>
  </si>
  <si>
    <t xml:space="preserve">2 544,48 </t>
  </si>
  <si>
    <t xml:space="preserve">6 233,98 </t>
  </si>
  <si>
    <t xml:space="preserve">5 979,53 </t>
  </si>
  <si>
    <t xml:space="preserve">4 325,62 </t>
  </si>
  <si>
    <t xml:space="preserve">1 399,46 </t>
  </si>
  <si>
    <t>(15730*15)*0,3*0,5
(A*X)*К11*К1</t>
  </si>
  <si>
    <t>35 392,50</t>
  </si>
  <si>
    <t>К11=0,3 Таб.6;</t>
  </si>
  <si>
    <t>(14110*16)*0,6*0,5
(A*X)*К13*К19</t>
  </si>
  <si>
    <t>67 728,00</t>
  </si>
  <si>
    <t>К13=0,6 Таб.6;</t>
  </si>
  <si>
    <t>(33770*16)*1,2*0,6*0,5
(A*X)*К10*К11*К19</t>
  </si>
  <si>
    <t>194 515,20</t>
  </si>
  <si>
    <t>К11=0,6 Таб.6;</t>
  </si>
  <si>
    <t>2 864 385,31</t>
  </si>
  <si>
    <t>(11800*2)*0,5*1,16
(A*X)*К1*К2</t>
  </si>
  <si>
    <t>13 688,00</t>
  </si>
  <si>
    <t>Сейсмичность 9 баллов К=1,3 для 53,8 % разделов (СПЗУ- 2%; КР- 15%; Водоснабж- 3%; ТХ - 30% Сметы =7%/0,93*0,5=3,8%); К общ = (0,538*1,3+0,462)=1,16;</t>
  </si>
  <si>
    <t>К2=1,16 МУ п. 3.7;</t>
  </si>
  <si>
    <t xml:space="preserve">2 053,20 </t>
  </si>
  <si>
    <t xml:space="preserve">1 231,92 </t>
  </si>
  <si>
    <t xml:space="preserve">4 106,40 </t>
  </si>
  <si>
    <t>(30000*2)*0,5*1,16
(A*X)*К1*К2</t>
  </si>
  <si>
    <t>34 800,00</t>
  </si>
  <si>
    <t xml:space="preserve">2 088,00 </t>
  </si>
  <si>
    <t xml:space="preserve">5 220,00 </t>
  </si>
  <si>
    <t xml:space="preserve">3 132,00 </t>
  </si>
  <si>
    <t xml:space="preserve">1 044,00 </t>
  </si>
  <si>
    <t xml:space="preserve">2 436,00 </t>
  </si>
  <si>
    <t xml:space="preserve">10 440,00 </t>
  </si>
  <si>
    <t xml:space="preserve">1 740,00 </t>
  </si>
  <si>
    <t>(8400*1)*0,5*1,16
(A*X)*К1*К2</t>
  </si>
  <si>
    <t>4 872,00</t>
  </si>
  <si>
    <t xml:space="preserve">1 461,60 </t>
  </si>
  <si>
    <t>295 614,40</t>
  </si>
  <si>
    <t>Сейсмичность 9 баллов К=1,3 для 59,4% разделов проектирования (ТХ- 24,5%; КР-23,5%; водоотвед.-5,5%, Сметы =10%/0,9*0,535=5,9%) К общ (0,594*1,3+0,406)=1,18;</t>
  </si>
  <si>
    <t xml:space="preserve">2 577,31 </t>
  </si>
  <si>
    <t xml:space="preserve">7 570,84 </t>
  </si>
  <si>
    <t xml:space="preserve">5 476,78 </t>
  </si>
  <si>
    <t xml:space="preserve">1 771,90 </t>
  </si>
  <si>
    <t>(21360*2)*0,5*1,16
(A*X)*К1*К3</t>
  </si>
  <si>
    <t>24 777,60</t>
  </si>
  <si>
    <t>Сейсмичность 9 баллов К=1,3 для 53,8 % разделов (СПЗУ- 2%; КР- 15%; Водоотв- 3%; ТХ - 30% Сметы =7%/0,93*0,5=3,8%); К общ = (0,538*1,3+0,462)=1,16;</t>
  </si>
  <si>
    <t>К3=1,16 МУ п. 3.7;</t>
  </si>
  <si>
    <t xml:space="preserve">1 486,66 </t>
  </si>
  <si>
    <t xml:space="preserve">3 716,64 </t>
  </si>
  <si>
    <t xml:space="preserve">2 229,98 </t>
  </si>
  <si>
    <t xml:space="preserve">1 734,43 </t>
  </si>
  <si>
    <t xml:space="preserve">7 433,28 </t>
  </si>
  <si>
    <t xml:space="preserve">1 238,88 </t>
  </si>
  <si>
    <t xml:space="preserve">Сооружения доочистки городских сточных вод на фильтрах  производительностью:до 0,1 тыс.м3/сут(Жироуловитель), 0,03(1 тыс.м3/сут) </t>
  </si>
  <si>
    <t>((200430+90950*(0.4*0,1+0.6*0.5*0,1))*0,6)*0,4*1,26*0,2
((A+B*(0.4*X1+0.6*0.5*X1))*Кпониж)*К1*К3*К2</t>
  </si>
  <si>
    <t>12 507,05</t>
  </si>
  <si>
    <t>К1=0,4 ;</t>
  </si>
  <si>
    <t>Сейсмичность 9 баллов К=1,3 для 87,1% разделов (СПЗУ-5%; АР-10%; КР- 33%; Электроснабж- -10%; Водоотв-3%; ТХ- 20%; Смета =7%/0,93*0,81=6,1%) К общ= (0,871*1,3+0,129)=1,26;</t>
  </si>
  <si>
    <t>К3=1,26 МУ п.3.7;</t>
  </si>
  <si>
    <t xml:space="preserve">1 250,71 </t>
  </si>
  <si>
    <t xml:space="preserve">4 127,33 </t>
  </si>
  <si>
    <t xml:space="preserve">2 501,41 </t>
  </si>
  <si>
    <t xml:space="preserve">Узлы учета холодной воды: диаметром до 100 мм и более(расходомер хозяйственно-бытовых стоков), 1(объект) </t>
  </si>
  <si>
    <t>(8400*1)*0,5*1,16*0,2
(A*X)*К1*К2*К3</t>
  </si>
  <si>
    <t xml:space="preserve">Канализация (бытовая, дождевая, общесплавная), сооружаемая открытым способом диаметром до 300 мм, протяженностью: от 100 до 500 м. (Ливневая канализация 300 м), 300(м) </t>
  </si>
  <si>
    <t xml:space="preserve">3 707,09 </t>
  </si>
  <si>
    <t xml:space="preserve">10 889,57 </t>
  </si>
  <si>
    <t xml:space="preserve">7 877,56 </t>
  </si>
  <si>
    <t xml:space="preserve">2 548,62 </t>
  </si>
  <si>
    <t xml:space="preserve">Узлы учета холодной воды: диаметром до 100 мм и более(расходомер ливневых стоков), 1(объект) </t>
  </si>
  <si>
    <t>843 797,46</t>
  </si>
  <si>
    <t>(7763+42*250)*1,22*0,6
(A+B*X)*К1*Ки1</t>
  </si>
  <si>
    <t>13 368,52</t>
  </si>
  <si>
    <t>К1=1,22 СБЦП МУ(2009) п.3.7;</t>
  </si>
  <si>
    <t xml:space="preserve">1 069,48 </t>
  </si>
  <si>
    <t xml:space="preserve">1 336,85 </t>
  </si>
  <si>
    <t xml:space="preserve">3 275,29 </t>
  </si>
  <si>
    <t xml:space="preserve">3 141,60 </t>
  </si>
  <si>
    <t xml:space="preserve">2 272,65 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</si>
  <si>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 свыше 100 до 250 м (Сеть охранного освещения 0,4 кВ СОТ), 250(п.м) </t>
  </si>
  <si>
    <t>(7720+136*250)*1,22*0,6
(A+B*X)*К2*Ки1</t>
  </si>
  <si>
    <t>30 539,04</t>
  </si>
  <si>
    <t xml:space="preserve">2 443,12 </t>
  </si>
  <si>
    <t xml:space="preserve">1 526,95 </t>
  </si>
  <si>
    <t xml:space="preserve">3 053,90 </t>
  </si>
  <si>
    <t xml:space="preserve">7 482,06 </t>
  </si>
  <si>
    <t xml:space="preserve">7 176,67 </t>
  </si>
  <si>
    <t xml:space="preserve">5 191,64 </t>
  </si>
  <si>
    <t xml:space="preserve">1 679,65 </t>
  </si>
  <si>
    <t>(11960*1)*1,22*0,6
(A*X)*К1*Ки1</t>
  </si>
  <si>
    <t>8 754,72</t>
  </si>
  <si>
    <t xml:space="preserve">2 144,91 </t>
  </si>
  <si>
    <t xml:space="preserve">2 057,36 </t>
  </si>
  <si>
    <t xml:space="preserve">1 488,30 </t>
  </si>
  <si>
    <t>(7763+42*120)*1,22*0,6
(A+B*X)*К1*Ки1</t>
  </si>
  <si>
    <t>9 371,80</t>
  </si>
  <si>
    <t xml:space="preserve">2 296,09 </t>
  </si>
  <si>
    <t xml:space="preserve">2 202,37 </t>
  </si>
  <si>
    <t xml:space="preserve">1 593,21 </t>
  </si>
  <si>
    <t>(25970+63*550)*1,22*0,6
(A+B*X)*К2*Ки1</t>
  </si>
  <si>
    <t>44 373,84</t>
  </si>
  <si>
    <t xml:space="preserve">3 549,91 </t>
  </si>
  <si>
    <t xml:space="preserve">2 218,69 </t>
  </si>
  <si>
    <t xml:space="preserve">4 437,38 </t>
  </si>
  <si>
    <t xml:space="preserve">10 871,59 </t>
  </si>
  <si>
    <t xml:space="preserve">10 427,85 </t>
  </si>
  <si>
    <t xml:space="preserve">1 109,35 </t>
  </si>
  <si>
    <t xml:space="preserve">7 543,55 </t>
  </si>
  <si>
    <t xml:space="preserve">2 440,56 </t>
  </si>
  <si>
    <t>589 499,88</t>
  </si>
  <si>
    <t>Раздел 7. Наружные сети связи</t>
  </si>
  <si>
    <t>(14450*1)*1,16*0,6
(A*X)*К1*Ки1</t>
  </si>
  <si>
    <t>10 057,20</t>
  </si>
  <si>
    <t>Сейсмичность 9 баллов К=1,3  для 53,3% разделов (ТХ- 24,5%; КР- 23,5%; сметы =10%/0,9*0,48=5,3%); К общ= (0,533*1,3+0,467)=1,16;</t>
  </si>
  <si>
    <t>К1=1,16 МУ п. 3.7;</t>
  </si>
  <si>
    <t xml:space="preserve">1 005,72 </t>
  </si>
  <si>
    <t xml:space="preserve">2 464,01 </t>
  </si>
  <si>
    <t xml:space="preserve">2 363,44 </t>
  </si>
  <si>
    <t xml:space="preserve">1 709,72 </t>
  </si>
  <si>
    <t>(16800*1)*1,16*0,6
(A*X)*К1*Ки1</t>
  </si>
  <si>
    <t>11 692,80</t>
  </si>
  <si>
    <t xml:space="preserve">1 169,28 </t>
  </si>
  <si>
    <t xml:space="preserve">2 864,74 </t>
  </si>
  <si>
    <t xml:space="preserve">2 747,81 </t>
  </si>
  <si>
    <t xml:space="preserve">1 987,78 </t>
  </si>
  <si>
    <t xml:space="preserve">Прокладка первого кабеля в проектируемой телефонной канализации при длине участка прокладки: до 250 м (ВОЛС в кабельной канализации связи (ВОЛС шлагбаумов и видеокамер СКУД-ТС- 100 м), 1(объект) </t>
  </si>
  <si>
    <t>Итого по разделу 7 Наружные сети связи</t>
  </si>
  <si>
    <t>261 459,19</t>
  </si>
  <si>
    <t>Раздел 8. Наружное газоснабжение</t>
  </si>
  <si>
    <t>(18977*1)*1,26*0,6
(A*X)*К1*Ки1</t>
  </si>
  <si>
    <t>14 346,61</t>
  </si>
  <si>
    <t>Сейсмичность 9 баллов К=1,3 к 86,7% разделов (ТХ-78%; смета = 10%/0,9*0,78=8,7%); К общ=(0,867*1,3+0,133)=1,26;</t>
  </si>
  <si>
    <t>К1=1,26 МУ п. 3;</t>
  </si>
  <si>
    <t xml:space="preserve"> 78%;</t>
  </si>
  <si>
    <t xml:space="preserve">11 190,36 </t>
  </si>
  <si>
    <t xml:space="preserve">1 434,66 </t>
  </si>
  <si>
    <t>(11768*1)*1,28*0,6
(A*X)*К1*Ки1</t>
  </si>
  <si>
    <t>9 037,82</t>
  </si>
  <si>
    <t>Сейсмичность 9 баллов К=1,3 для 92,3% разделов (СПЗУ-4%, Газоснабжение - 80%, смета =10%/0,9*0,84=9,3%); К общ= (0,923*1,3+0,077)=1,28;</t>
  </si>
  <si>
    <t xml:space="preserve"> 80%;</t>
  </si>
  <si>
    <t xml:space="preserve">7 230,26 </t>
  </si>
  <si>
    <t>Итого по разделу 8 Наружное газоснабжение</t>
  </si>
  <si>
    <t>129 549,74</t>
  </si>
  <si>
    <t>23 417 418,84</t>
  </si>
  <si>
    <t>4 226 970,91</t>
  </si>
  <si>
    <t>388 028,31</t>
  </si>
  <si>
    <t>9 153,77</t>
  </si>
  <si>
    <t>23 805 447,15</t>
  </si>
  <si>
    <t xml:space="preserve">Всесезонный туристско-рекреационный комплекс Каспийский прибрежный кластер», Республика Дагестан. Многофункциональный центр. Проектные работы стадии "Рабочая документация". </t>
  </si>
  <si>
    <t>на инженерно-геодезические изыскания на объекте:</t>
  </si>
  <si>
    <r>
      <t>Наименование  организации подрядчика:</t>
    </r>
    <r>
      <rPr>
        <b/>
        <i/>
        <sz val="11"/>
        <rFont val="Times New Roman"/>
        <family val="1"/>
        <charset val="204"/>
      </rPr>
      <t xml:space="preserve"> </t>
    </r>
  </si>
  <si>
    <t xml:space="preserve">Наименование организации заказчика: </t>
  </si>
  <si>
    <t xml:space="preserve"> АО  «КАВКАЗ.РФ»	</t>
  </si>
  <si>
    <t>(Смета составлена по Справочнику  базовых цен на инженерно-геодезические изыскания, Москва, 2004г.)</t>
  </si>
  <si>
    <t>№№ п/п</t>
  </si>
  <si>
    <t xml:space="preserve">Расчет стоимости                                                </t>
  </si>
  <si>
    <t xml:space="preserve">Стоимость работ в руб. </t>
  </si>
  <si>
    <t>цена за ед</t>
  </si>
  <si>
    <t>K1</t>
  </si>
  <si>
    <t>K2</t>
  </si>
  <si>
    <t>K3</t>
  </si>
  <si>
    <t>K4</t>
  </si>
  <si>
    <t>K5</t>
  </si>
  <si>
    <t>K6</t>
  </si>
  <si>
    <t>K7</t>
  </si>
  <si>
    <t>1. Полевые работы</t>
  </si>
  <si>
    <t>Создание (развитие) планово-высотных опорных геодезических сетей. Плановая опорная сеть2 разряд</t>
  </si>
  <si>
    <t>1 пункт</t>
  </si>
  <si>
    <t xml:space="preserve">СБЦ - 2004 Табл. 8 п.3;   
К1- п.2 прим.к таблице.
</t>
  </si>
  <si>
    <t>Создание (развитие) планово-высотных опорных геодезических сетей. Высотная опорная сетьIV класс</t>
  </si>
  <si>
    <t xml:space="preserve">СБЦ - 2004 Табл. 8 п.4;   
К1- п.1 прим.к таблице.
</t>
  </si>
  <si>
    <t xml:space="preserve">Создание инженерно-топографического плана М 1:500, высота сечения рельефа через 0,5 м, незастроеннная территория. Категория сложности - II. 
</t>
  </si>
  <si>
    <t>1 га</t>
  </si>
  <si>
    <t xml:space="preserve">СБЦ - 2004 Табл. 9 п.5;   
К1- п.4 прим.к таблице;
К2 - О.У. п.15д ; К3 -табл 10 п.1 </t>
  </si>
  <si>
    <t>ИТОГО по позиции 1:</t>
  </si>
  <si>
    <t>2. Камеральные работы</t>
  </si>
  <si>
    <t>Создание инженерно-топографического плана М 1:500, высота сечения рельефа через 0,5 м, незастроеннная территория. Категория сложности - II.</t>
  </si>
  <si>
    <t>СБЦ - 2004 Табл. 9 п.5 
К1-  п.4 прим.к таблице; 
К2 - О.У. п.15д</t>
  </si>
  <si>
    <t>ИТОГО по позиции 2:</t>
  </si>
  <si>
    <t>3. Прочие расходы</t>
  </si>
  <si>
    <t>% от обьема</t>
  </si>
  <si>
    <t xml:space="preserve"> СБЦ-2004,Табл. 4, п. 5</t>
  </si>
  <si>
    <r>
      <t xml:space="preserve">Расходы по внешнему транспорту при расстоянии от базы предприятия св 100 до 300  км 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</t>
    </r>
  </si>
  <si>
    <t>СБЦ-2004,Табл. 5, п. 6</t>
  </si>
  <si>
    <t xml:space="preserve">  СБЦ-2004, О.У. п. 13; К1 -прим 1.</t>
  </si>
  <si>
    <t>ИТОГО по позиции 3:</t>
  </si>
  <si>
    <t>ИТОГО в ценах 2001 года:</t>
  </si>
  <si>
    <t>ИТОГО c  коэф. III кв 2023 г. Письмо Минстроя России от 11.09.2023 № 55664-ИФ/09</t>
  </si>
  <si>
    <t>Внутренний транспорт при расстоянии до площадки свыше 5 до 10 км;</t>
  </si>
  <si>
    <t xml:space="preserve">Всесезонный туристско-рекреационный комплекс Каспийский прибрежный кластер», Республика Дагестан. Многофункциональный центр.
</t>
  </si>
  <si>
    <t>Инженерно-экологическое рекогносцировочное обследование III категории сложности удовлетворительная  проходимость</t>
  </si>
  <si>
    <t>Описание точек наблюдения для составления комплекса инженерно-экологических карт с нанесением данных радиометрических наблюдений.</t>
  </si>
  <si>
    <t>Табл.11, § 2Гл.2 п.5 (к - 0.6) прим.1  (к -1.3)</t>
  </si>
  <si>
    <t>Отбор проб почво-грунтов на химическое загрязнение: 4 объединенных проб в 4 точках (метод конверта) на глубине 0,0-0,2 м</t>
  </si>
  <si>
    <t>Табл.60, § 7, прим. 1 (к-0.9)</t>
  </si>
  <si>
    <t>Отбор  простых проб почво-грунтов на химическое загрязнение на глубине 0,2-1,0 м</t>
  </si>
  <si>
    <t>Отбор проб почво-грунтов на агрохимический  анализ (1 почв разреза)</t>
  </si>
  <si>
    <t>Отбор почв на санитарно-паразитологические показатели  4 точечных  проб  - на глубине 0,0-0,2 м;</t>
  </si>
  <si>
    <t xml:space="preserve">Отбор почв на санитарно-бактериологические показатели 4 точечных проб - на глубине 0,0-0,2 м; </t>
  </si>
  <si>
    <t xml:space="preserve">Измерение потока радона на участке </t>
  </si>
  <si>
    <t>Табл.91, § 2</t>
  </si>
  <si>
    <t xml:space="preserve">Радиационное обследование участка площадью от 0,5 до  1 га (измерение гамма-съемка 0.9 га, МАД) </t>
  </si>
  <si>
    <t>0,1 Га</t>
  </si>
  <si>
    <t>Табл.92, § 2</t>
  </si>
  <si>
    <t>1.16</t>
  </si>
  <si>
    <t>Расходы по внутреннему транспорту при расстоянии до 15 км</t>
  </si>
  <si>
    <t xml:space="preserve"> Табл.4,   § 3.5</t>
  </si>
  <si>
    <t>1.13</t>
  </si>
  <si>
    <t>Расходы по внутреннему транспорту  св 5 км до 10 км</t>
  </si>
  <si>
    <t xml:space="preserve"> Табл. 4, § 2</t>
  </si>
  <si>
    <t>1.14</t>
  </si>
  <si>
    <t>1.15</t>
  </si>
  <si>
    <t>О.У. П 13</t>
  </si>
  <si>
    <t>Обследование проб почво-грунтов на агрохимические показатели:</t>
  </si>
  <si>
    <t>Целесообразность снятия плодородного и потенциально плодородного слоев почвы</t>
  </si>
  <si>
    <t>Гранулометрический анализ фракций с разделением от 10 мм до 0.1 мм</t>
  </si>
  <si>
    <t>Определение химического состава почв.</t>
  </si>
  <si>
    <t>Определение солей тяжёлых металлов в почвах и грунтах  (медь, никель, цинк, кадмий, ртуть, свинец) и мышьяк- 7 элементов.</t>
  </si>
  <si>
    <t>Обработка результатов инженерно-экологического рекогносцировочного обследования II категории сложности удовлетворительная  проходимость</t>
  </si>
  <si>
    <t>Табл.9, § 2  прим . 1 (к-1.1)</t>
  </si>
  <si>
    <t xml:space="preserve">20 точек </t>
  </si>
  <si>
    <t>1 км</t>
  </si>
  <si>
    <t xml:space="preserve">Табл.11, § 2. Гл.2 п.5 (к - 0.6)
прим.1  (к-1.3)                  </t>
  </si>
  <si>
    <t>3.8</t>
  </si>
  <si>
    <t>Камеральная обработка химических и бактериологических анализов на загрязнен-ность  почво-грунтов при инженерно-экологических изысканиях</t>
  </si>
  <si>
    <t>3.9</t>
  </si>
  <si>
    <t xml:space="preserve"> Табл.87, § 2</t>
  </si>
  <si>
    <t xml:space="preserve">Исследование почв на санитарно-паразитологические показатели и бактериологические показатели - на глубине 0,0-0,2 м:                       - Жизнеспособные цисты патогенных простейших;                             </t>
  </si>
  <si>
    <t>Прейскурант Аккредитованная в национальной системе аккредитации "Росаккредитация" Испытательная лаборатория Лаб24дрес: 125371 г. Москва, Волоколамское шоссе, 89  
Телефон: +7 495 133-01-34
Mail:            zakaz@lab-24.ru
№ исследования по прейскуранту п.6.2.7</t>
  </si>
  <si>
    <t>п.6.2.5</t>
  </si>
  <si>
    <t xml:space="preserve">Энтерококки (Индекс\Фекальные) </t>
  </si>
  <si>
    <t>п.6.2.8</t>
  </si>
  <si>
    <t>п.6.2.10</t>
  </si>
  <si>
    <t>БГПК</t>
  </si>
  <si>
    <t>п.6.2.1</t>
  </si>
  <si>
    <t>4.7</t>
  </si>
  <si>
    <t>Составление рыбохозяйственных характеристик водных объектов и рыбопромысловых участков. Каспийское море.</t>
  </si>
  <si>
    <t>Прейскурант ФГБУ "Главрыбвод" от 29.12.2022 № 299, п. 2.3 (1 водный объект длиной 6 км (вдоль набережной моря)</t>
  </si>
  <si>
    <t>ВСЕГО ПО СМЕТЕ без доп. работ гл. 4</t>
  </si>
  <si>
    <r>
      <t xml:space="preserve">Цены приведены к базисному уровню на 01.01.1991 года. С учетом инфляционного коэффициента на III квартал 2023 г.  </t>
    </r>
    <r>
      <rPr>
        <b/>
        <sz val="10"/>
        <rFont val="Arial"/>
        <family val="2"/>
        <charset val="204"/>
      </rPr>
      <t>К = 63,43</t>
    </r>
  </si>
  <si>
    <t>ВСЕГО с дополнительными работами гл.4</t>
  </si>
  <si>
    <t>Наименование организации заказчика: АО "КАВКАЗ.РФ"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</si>
  <si>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</si>
  <si>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</si>
  <si>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</si>
  <si>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>коэф</t>
  </si>
  <si>
    <t>Рекогносцировочное обследование бассейна реки, категория сложности I</t>
  </si>
  <si>
    <t>Табл.43 п.2</t>
  </si>
  <si>
    <t>Фотоработы</t>
  </si>
  <si>
    <t>Табл.48 п.15</t>
  </si>
  <si>
    <t>ИТОГО по позиции 1 в неблагоприятный период</t>
  </si>
  <si>
    <t>Составление таблицы гидрологической изученности бассейна реки при числе пунктов наблюдений до 50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</si>
  <si>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</si>
  <si>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</si>
  <si>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</si>
  <si>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</si>
  <si>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Табл. 67 п.1</t>
  </si>
  <si>
    <t>Построение розы ветров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</si>
  <si>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</si>
  <si>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</si>
  <si>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</si>
  <si>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</si>
  <si>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Табл. 69 п.1</t>
  </si>
  <si>
    <t xml:space="preserve">Составление программы производства гидрометеорологических работ </t>
  </si>
  <si>
    <t>Табл. 53 п.1</t>
  </si>
  <si>
    <t xml:space="preserve"> Составление  технического отчета                             (недостаточно  изученная) </t>
  </si>
  <si>
    <t>Табл. 62 п.3</t>
  </si>
  <si>
    <t xml:space="preserve"> Табл. 4, п.1</t>
  </si>
  <si>
    <t>Табл. 5, п. 5</t>
  </si>
  <si>
    <t>Расходы по организации и ликвидации</t>
  </si>
  <si>
    <t xml:space="preserve">  ОУп.13, прим.1</t>
  </si>
  <si>
    <t>ИТОГО в ценах 1991 года</t>
  </si>
  <si>
    <t>ИТОГО  в ценах 3 квартала 2023 года (по Письму Минстроя России от 11.09.2023 N55664-ИФ/09)</t>
  </si>
  <si>
    <t xml:space="preserve"> Смета № 3-из</t>
  </si>
  <si>
    <t>Расходы по внутреннему транспорту  при расст. от базы свыше 5 до 10 км</t>
  </si>
  <si>
    <t>Наименование объекта изысканий: Всесезонный туристско-рекреационный комплекс _x000D_
Каспийский прибрежный кластер», Республика Дагестан. Многофункциональный центр</t>
  </si>
  <si>
    <t>(28,3*0,5)*1,2</t>
  </si>
  <si>
    <t>(72,7*46)*0,9*1,2</t>
  </si>
  <si>
    <t>3 611,74</t>
  </si>
  <si>
    <t>(2,9*30)*1,2</t>
  </si>
  <si>
    <t>(1,6*30)*1,2</t>
  </si>
  <si>
    <t>(8,5*4)*0,5*1,2</t>
  </si>
  <si>
    <t>(8,5*4)*1,2</t>
  </si>
  <si>
    <t>(22,9*6)*1,2</t>
  </si>
  <si>
    <t>(22,9*3)*0,7*1,2</t>
  </si>
  <si>
    <t>Статическое зондирование грунтов непрерывным вдавливанием зонда со скоростью не более 1м/мин.: глубина зондирования св. 10 до 15м</t>
  </si>
  <si>
    <t>СБЦ103-45-5-2</t>
  </si>
  <si>
    <t>(172,5*6)*1,1*1,2*1,5</t>
  </si>
  <si>
    <t>2 049,30</t>
  </si>
  <si>
    <t>(394*3)*1,2</t>
  </si>
  <si>
    <t>1 418,40</t>
  </si>
  <si>
    <t xml:space="preserve">   Итого Поз. 1-10</t>
  </si>
  <si>
    <t>7 542,21</t>
  </si>
  <si>
    <t>478 402,38</t>
  </si>
  <si>
    <t>23,4*0,5</t>
  </si>
  <si>
    <t>Камеральная обработка материалов буровых и горнопроходческих работ: категория сложности инженерно-геологических условий 2</t>
  </si>
  <si>
    <t xml:space="preserve">СБЦ103-82-1-2 </t>
  </si>
  <si>
    <t>8,2*19</t>
  </si>
  <si>
    <t>Камеральная обработка материалов буровых и горнопроходческих работ с гидрогеологическими наблюдениями: категория сложности инженерно-геологических условий 2</t>
  </si>
  <si>
    <t xml:space="preserve">СБЦ103-82-2-2 </t>
  </si>
  <si>
    <t>9,3*30</t>
  </si>
  <si>
    <t>2955,6*0,1</t>
  </si>
  <si>
    <t>9487,6*0,2</t>
  </si>
  <si>
    <t>1 897,52</t>
  </si>
  <si>
    <t>Камеральная обработка комплексных исследований и отдельных определений: химического и бактериологического состава воды - 15% от стоимости лабораторных работ</t>
  </si>
  <si>
    <t xml:space="preserve">СБЦ103-86-5 </t>
  </si>
  <si>
    <t>45,7*0,15</t>
  </si>
  <si>
    <t>218,4*0,15</t>
  </si>
  <si>
    <t>910*0,15</t>
  </si>
  <si>
    <t>10,8*150</t>
  </si>
  <si>
    <t>1 620,00</t>
  </si>
  <si>
    <t>4,3*70</t>
  </si>
  <si>
    <t>Составление программы производства работ, средняя глубина исследования: 10-15м, исследуемая площадь до 1км2</t>
  </si>
  <si>
    <t>СБЦ103-81-3-1</t>
  </si>
  <si>
    <t>(800*1)*1,4</t>
  </si>
  <si>
    <t>1 120,00</t>
  </si>
  <si>
    <t>К1=1,4 прим.1 для районов 3 категории сложности инженерно-геологических условий</t>
  </si>
  <si>
    <t>Составление технического отчета (заключения) о результатах выполненных работ,  категория сложности инженерно-геологических условий 3, при стоимости камеральных работ: до 5 тыс. руб. - 25%</t>
  </si>
  <si>
    <t xml:space="preserve">СБЦ103-87-1-3 </t>
  </si>
  <si>
    <t>25*4757</t>
  </si>
  <si>
    <t>118 925,00</t>
  </si>
  <si>
    <t xml:space="preserve">   Итого Поз. 11-23</t>
  </si>
  <si>
    <t>124 802,00</t>
  </si>
  <si>
    <t>7 916 190,86</t>
  </si>
  <si>
    <t>193*9</t>
  </si>
  <si>
    <t>1 737,00</t>
  </si>
  <si>
    <t>45,5*20</t>
  </si>
  <si>
    <t>48,9*60</t>
  </si>
  <si>
    <t>2 934,00</t>
  </si>
  <si>
    <t>Дренированное испытание (с предварительным уплотнением образца и отжатием воды из него в процессе всего испытания) - для определения характеристик прочности и деформируемости глинистых, пылевато-глинистых и биогенных грунтов в стабилизированном состоянии</t>
  </si>
  <si>
    <t xml:space="preserve">СБЦ103-66-4 </t>
  </si>
  <si>
    <t>741,4*10</t>
  </si>
  <si>
    <t>7 414,00</t>
  </si>
  <si>
    <t>Определение степени набухания в приборе Васильева глинистого грунта</t>
  </si>
  <si>
    <t xml:space="preserve">СБЦ103-62-9 </t>
  </si>
  <si>
    <t>Определение давления набухания при ненарушенной структуре глинистого грунта</t>
  </si>
  <si>
    <t xml:space="preserve">СБЦ103-62-12 </t>
  </si>
  <si>
    <t>13,6*12</t>
  </si>
  <si>
    <t>Определение объемной и линейной усадки при ненарушенной структуре глинистого грунта</t>
  </si>
  <si>
    <t xml:space="preserve">СБЦ103-62-15 </t>
  </si>
  <si>
    <t>13,5*12</t>
  </si>
  <si>
    <t>18,2*12</t>
  </si>
  <si>
    <t>Сокращенный анализ воды</t>
  </si>
  <si>
    <t xml:space="preserve">СБЦ103-73-3 </t>
  </si>
  <si>
    <t>45,7*1</t>
  </si>
  <si>
    <t xml:space="preserve">   Итого Поз. 24-36</t>
  </si>
  <si>
    <t>13 797,90</t>
  </si>
  <si>
    <t>875 200,80</t>
  </si>
  <si>
    <t>Расходы по внутреннему транспорту при расстоянии от базы до участка изысканий до 10 км, при сметной стоимости полевых изыскательских работ свыше 5 до 10 тыс. руб.</t>
  </si>
  <si>
    <t>7542,21*0,1</t>
  </si>
  <si>
    <t>8296,43*0,196</t>
  </si>
  <si>
    <t>1 626,10</t>
  </si>
  <si>
    <t>(8296,43*0,06)*2,5</t>
  </si>
  <si>
    <t>1 244,46</t>
  </si>
  <si>
    <t xml:space="preserve">   Итого Поз. 37-39</t>
  </si>
  <si>
    <t>3 624,78</t>
  </si>
  <si>
    <t>229 919,80</t>
  </si>
  <si>
    <t xml:space="preserve">   Итого Поз. 1-39</t>
  </si>
  <si>
    <t>149 766,89</t>
  </si>
  <si>
    <t>9 499 713,83</t>
  </si>
  <si>
    <t>более 4 до 6 млн</t>
  </si>
  <si>
    <t xml:space="preserve">*Индекс фактической инфляции по данным Росстата от цен  сметной документации до даты формирования НМЦК </t>
  </si>
  <si>
    <t>за октябрь 2023 и 20 дней ноября 2023 (применительно к сентябрю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</si>
</sst>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0.000"/>
    <numFmt numFmtId="167" formatCode="0.0%"/>
    <numFmt numFmtId="168" formatCode="0.0000"/>
    <numFmt numFmtId="169" formatCode="0_)"/>
    <numFmt numFmtId="170" formatCode="#,##0.000"/>
    <numFmt numFmtId="171" formatCode="_-* #,##0.00_р_._-;\-* #,##0.00_р_._-;_-* &quot;-&quot;??_р_._-;_-@_-"/>
    <numFmt numFmtId="172" formatCode="_-* #,##0_р_._-;\-* #,##0_р_._-;_-* &quot;-&quot;_р_._-;_-@_-"/>
    <numFmt numFmtId="173" formatCode="#,##0.0000000"/>
    <numFmt numFmtId="174" formatCode="_-* #,##0.00&quot;р.&quot;_-;\-* #,##0.00&quot;р.&quot;_-;_-* &quot;-&quot;??&quot;р.&quot;_-;_-@_-"/>
    <numFmt numFmtId="175" formatCode="#,##0.0000"/>
    <numFmt numFmtId="176" formatCode="_-* #,##0.0_р_._-;\-* #,##0.0_р_._-;_-* &quot;-&quot;??_р_._-;_-@_-"/>
    <numFmt numFmtId="177" formatCode="#,##0.0"/>
    <numFmt numFmtId="178" formatCode="_-* #,##0.00_р_._-;\-* #,##0.00_р_._-;_-* &quot;-&quot;_р_._-;_-@_-"/>
    <numFmt numFmtId="179" formatCode="#,##0.00000"/>
    <numFmt numFmtId="180" formatCode="#,##0.00_р_."/>
  </numFmts>
  <fonts count="7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444444"/>
      <name val="Arial"/>
      <family val="2"/>
      <charset val="204"/>
    </font>
    <font>
      <sz val="12"/>
      <color rgb="FF44444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i/>
      <sz val="9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u/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8" fillId="0" borderId="1">
      <alignment horizontal="left" vertical="top"/>
    </xf>
    <xf numFmtId="0" fontId="1" fillId="0" borderId="0"/>
    <xf numFmtId="0" fontId="10" fillId="0" borderId="0"/>
    <xf numFmtId="0" fontId="10" fillId="0" borderId="0" applyFill="0" applyProtection="0"/>
    <xf numFmtId="0" fontId="7" fillId="0" borderId="0">
      <alignment horizontal="center"/>
    </xf>
    <xf numFmtId="0" fontId="7" fillId="0" borderId="8">
      <alignment horizontal="center" wrapText="1"/>
    </xf>
    <xf numFmtId="0" fontId="7" fillId="0" borderId="0">
      <alignment horizontal="right" vertical="top" wrapText="1"/>
    </xf>
    <xf numFmtId="0" fontId="7" fillId="0" borderId="0">
      <alignment horizontal="left" vertical="top"/>
    </xf>
    <xf numFmtId="0" fontId="22" fillId="0" borderId="0"/>
    <xf numFmtId="0" fontId="10" fillId="0" borderId="0"/>
    <xf numFmtId="169" fontId="23" fillId="0" borderId="0"/>
    <xf numFmtId="0" fontId="1" fillId="0" borderId="0"/>
    <xf numFmtId="169" fontId="23" fillId="0" borderId="0"/>
    <xf numFmtId="0" fontId="11" fillId="0" borderId="0"/>
    <xf numFmtId="0" fontId="1" fillId="0" borderId="0"/>
    <xf numFmtId="0" fontId="27" fillId="0" borderId="0">
      <alignment horizontal="center" vertical="center"/>
    </xf>
    <xf numFmtId="0" fontId="8" fillId="0" borderId="0">
      <alignment horizontal="center" vertical="top"/>
    </xf>
    <xf numFmtId="0" fontId="34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center"/>
    </xf>
    <xf numFmtId="0" fontId="34" fillId="0" borderId="0">
      <alignment horizontal="left" vertical="center"/>
    </xf>
    <xf numFmtId="0" fontId="8" fillId="0" borderId="8">
      <alignment horizontal="center" vertical="center"/>
    </xf>
    <xf numFmtId="0" fontId="8" fillId="0" borderId="8">
      <alignment horizontal="left" vertical="center"/>
    </xf>
    <xf numFmtId="0" fontId="8" fillId="0" borderId="14">
      <alignment horizontal="left" vertical="top"/>
    </xf>
    <xf numFmtId="17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" fillId="0" borderId="0"/>
    <xf numFmtId="164" fontId="22" fillId="0" borderId="0" applyFont="0" applyFill="0" applyBorder="0" applyAlignment="0" applyProtection="0"/>
    <xf numFmtId="171" fontId="38" fillId="0" borderId="0" applyFont="0" applyFill="0" applyBorder="0" applyAlignment="0" applyProtection="0"/>
    <xf numFmtId="0" fontId="38" fillId="0" borderId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174" fontId="10" fillId="0" borderId="0" applyFont="0" applyFill="0" applyBorder="0" applyAlignment="0" applyProtection="0"/>
    <xf numFmtId="0" fontId="11" fillId="0" borderId="8" applyBorder="0" applyAlignment="0">
      <alignment horizontal="center" wrapText="1"/>
    </xf>
    <xf numFmtId="0" fontId="11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1" fillId="0" borderId="0"/>
    <xf numFmtId="0" fontId="10" fillId="0" borderId="0"/>
    <xf numFmtId="0" fontId="23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9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wrapText="1"/>
    </xf>
    <xf numFmtId="0" fontId="4" fillId="3" borderId="5" xfId="0" applyNumberFormat="1" applyFont="1" applyFill="1" applyBorder="1" applyAlignment="1">
      <alignment vertical="center" wrapText="1"/>
    </xf>
    <xf numFmtId="0" fontId="11" fillId="0" borderId="0" xfId="4" applyFont="1" applyFill="1" applyAlignment="1">
      <alignment horizontal="center" vertical="center"/>
    </xf>
    <xf numFmtId="49" fontId="11" fillId="0" borderId="0" xfId="4" applyNumberFormat="1" applyFont="1" applyFill="1" applyAlignment="1">
      <alignment horizontal="left" vertical="center"/>
    </xf>
    <xf numFmtId="0" fontId="11" fillId="0" borderId="0" xfId="4" applyFont="1" applyFill="1" applyAlignment="1">
      <alignment vertical="center"/>
    </xf>
    <xf numFmtId="49" fontId="11" fillId="0" borderId="0" xfId="4" applyNumberFormat="1" applyFont="1" applyFill="1" applyAlignment="1">
      <alignment horizontal="right" vertical="center"/>
    </xf>
    <xf numFmtId="49" fontId="11" fillId="0" borderId="1" xfId="4" applyNumberFormat="1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49" fontId="11" fillId="0" borderId="0" xfId="5" applyNumberFormat="1" applyFont="1" applyFill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0" fontId="11" fillId="0" borderId="0" xfId="5" applyFont="1" applyFill="1" applyAlignment="1">
      <alignment horizontal="left" vertical="center" wrapText="1"/>
    </xf>
    <xf numFmtId="0" fontId="11" fillId="0" borderId="0" xfId="5" applyFont="1" applyFill="1" applyAlignment="1">
      <alignment horizontal="center" vertical="center" wrapText="1"/>
    </xf>
    <xf numFmtId="0" fontId="11" fillId="0" borderId="0" xfId="5" applyFont="1" applyFill="1" applyAlignment="1">
      <alignment vertical="center"/>
    </xf>
    <xf numFmtId="0" fontId="11" fillId="0" borderId="0" xfId="5" applyFont="1" applyFill="1" applyAlignment="1">
      <alignment horizontal="right" vertical="center"/>
    </xf>
    <xf numFmtId="0" fontId="11" fillId="0" borderId="0" xfId="5" applyFont="1" applyFill="1" applyBorder="1" applyAlignment="1">
      <alignment horizontal="right" vertical="center"/>
    </xf>
    <xf numFmtId="0" fontId="14" fillId="0" borderId="0" xfId="6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15" fillId="0" borderId="0" xfId="4" applyFont="1" applyFill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6" fillId="0" borderId="11" xfId="7" applyFont="1" applyFill="1" applyBorder="1" applyAlignment="1">
      <alignment horizontal="center" vertical="center" wrapText="1"/>
    </xf>
    <xf numFmtId="49" fontId="17" fillId="0" borderId="8" xfId="4" applyNumberFormat="1" applyFont="1" applyFill="1" applyBorder="1" applyAlignment="1">
      <alignment horizontal="center" vertical="center" wrapText="1"/>
    </xf>
    <xf numFmtId="0" fontId="17" fillId="0" borderId="8" xfId="4" applyFont="1" applyFill="1" applyBorder="1" applyAlignment="1">
      <alignment horizontal="left" vertical="center" wrapText="1"/>
    </xf>
    <xf numFmtId="0" fontId="11" fillId="0" borderId="8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49" fontId="11" fillId="0" borderId="8" xfId="4" applyNumberFormat="1" applyFont="1" applyFill="1" applyBorder="1" applyAlignment="1">
      <alignment horizontal="center" vertical="center" wrapText="1"/>
    </xf>
    <xf numFmtId="49" fontId="11" fillId="0" borderId="8" xfId="4" applyNumberFormat="1" applyFont="1" applyFill="1" applyBorder="1" applyAlignment="1">
      <alignment vertical="center" wrapText="1"/>
    </xf>
    <xf numFmtId="0" fontId="11" fillId="0" borderId="8" xfId="4" applyFont="1" applyBorder="1" applyAlignment="1">
      <alignment vertical="center" wrapText="1"/>
    </xf>
    <xf numFmtId="49" fontId="11" fillId="0" borderId="8" xfId="4" applyNumberFormat="1" applyFont="1" applyFill="1" applyBorder="1" applyAlignment="1">
      <alignment horizontal="right" vertical="center" wrapText="1"/>
    </xf>
    <xf numFmtId="0" fontId="11" fillId="0" borderId="8" xfId="4" applyNumberFormat="1" applyFont="1" applyFill="1" applyBorder="1" applyAlignment="1">
      <alignment vertical="center" wrapText="1"/>
    </xf>
    <xf numFmtId="4" fontId="11" fillId="0" borderId="8" xfId="4" applyNumberFormat="1" applyFont="1" applyFill="1" applyBorder="1" applyAlignment="1">
      <alignment vertical="center" wrapText="1"/>
    </xf>
    <xf numFmtId="0" fontId="11" fillId="0" borderId="8" xfId="4" applyFont="1" applyBorder="1" applyAlignment="1">
      <alignment horizontal="right" vertical="center"/>
    </xf>
    <xf numFmtId="0" fontId="11" fillId="0" borderId="8" xfId="4" applyFont="1" applyBorder="1" applyAlignment="1">
      <alignment vertical="center"/>
    </xf>
    <xf numFmtId="2" fontId="11" fillId="0" borderId="8" xfId="4" applyNumberFormat="1" applyFont="1" applyBorder="1" applyAlignment="1">
      <alignment vertical="center" wrapText="1"/>
    </xf>
    <xf numFmtId="0" fontId="11" fillId="0" borderId="0" xfId="4" applyFont="1" applyAlignment="1">
      <alignment vertical="center"/>
    </xf>
    <xf numFmtId="49" fontId="11" fillId="0" borderId="8" xfId="4" applyNumberFormat="1" applyFont="1" applyFill="1" applyBorder="1" applyAlignment="1">
      <alignment horizontal="left" vertical="center" wrapText="1"/>
    </xf>
    <xf numFmtId="0" fontId="11" fillId="0" borderId="8" xfId="4" applyFont="1" applyFill="1" applyBorder="1" applyAlignment="1">
      <alignment vertical="center"/>
    </xf>
    <xf numFmtId="0" fontId="11" fillId="0" borderId="8" xfId="4" applyNumberFormat="1" applyFont="1" applyFill="1" applyBorder="1" applyAlignment="1">
      <alignment horizontal="center" vertical="center" wrapText="1"/>
    </xf>
    <xf numFmtId="4" fontId="11" fillId="0" borderId="8" xfId="4" applyNumberFormat="1" applyFont="1" applyFill="1" applyBorder="1" applyAlignment="1">
      <alignment horizontal="right" vertical="center" wrapText="1"/>
    </xf>
    <xf numFmtId="0" fontId="11" fillId="0" borderId="8" xfId="4" applyFont="1" applyFill="1" applyBorder="1" applyAlignment="1">
      <alignment horizontal="center" vertical="top" wrapText="1"/>
    </xf>
    <xf numFmtId="49" fontId="11" fillId="0" borderId="8" xfId="4" applyNumberFormat="1" applyFont="1" applyFill="1" applyBorder="1" applyAlignment="1">
      <alignment horizontal="left" vertical="top" wrapText="1"/>
    </xf>
    <xf numFmtId="0" fontId="11" fillId="0" borderId="8" xfId="4" applyFont="1" applyFill="1" applyBorder="1" applyAlignment="1">
      <alignment horizontal="right" vertical="top"/>
    </xf>
    <xf numFmtId="0" fontId="11" fillId="0" borderId="8" xfId="4" applyFont="1" applyFill="1" applyBorder="1" applyAlignment="1">
      <alignment horizontal="right" vertical="top" wrapText="1"/>
    </xf>
    <xf numFmtId="166" fontId="11" fillId="0" borderId="8" xfId="4" applyNumberFormat="1" applyFont="1" applyFill="1" applyBorder="1" applyAlignment="1">
      <alignment horizontal="right" vertical="top" wrapText="1"/>
    </xf>
    <xf numFmtId="0" fontId="11" fillId="0" borderId="0" xfId="4" applyFont="1" applyFill="1"/>
    <xf numFmtId="49" fontId="18" fillId="0" borderId="8" xfId="4" applyNumberFormat="1" applyFont="1" applyFill="1" applyBorder="1" applyAlignment="1">
      <alignment horizontal="left" vertical="top" wrapText="1"/>
    </xf>
    <xf numFmtId="2" fontId="18" fillId="0" borderId="8" xfId="4" applyNumberFormat="1" applyFont="1" applyFill="1" applyBorder="1" applyAlignment="1">
      <alignment horizontal="right" vertical="top" wrapText="1"/>
    </xf>
    <xf numFmtId="0" fontId="18" fillId="0" borderId="8" xfId="4" applyFont="1" applyFill="1" applyBorder="1" applyAlignment="1">
      <alignment horizontal="center" vertical="top" wrapText="1"/>
    </xf>
    <xf numFmtId="166" fontId="18" fillId="0" borderId="8" xfId="4" applyNumberFormat="1" applyFont="1" applyFill="1" applyBorder="1" applyAlignment="1">
      <alignment horizontal="right" vertical="top" wrapText="1"/>
    </xf>
    <xf numFmtId="49" fontId="11" fillId="0" borderId="8" xfId="4" applyNumberFormat="1" applyFont="1" applyFill="1" applyBorder="1" applyAlignment="1">
      <alignment horizontal="center" vertical="top" wrapText="1"/>
    </xf>
    <xf numFmtId="0" fontId="11" fillId="0" borderId="8" xfId="4" applyFont="1" applyFill="1" applyBorder="1" applyAlignment="1">
      <alignment horizontal="left" vertical="top" wrapText="1"/>
    </xf>
    <xf numFmtId="2" fontId="11" fillId="0" borderId="8" xfId="4" applyNumberFormat="1" applyFont="1" applyFill="1" applyBorder="1" applyAlignment="1">
      <alignment horizontal="right" vertical="top" wrapText="1"/>
    </xf>
    <xf numFmtId="0" fontId="11" fillId="0" borderId="8" xfId="4" applyFont="1" applyFill="1" applyBorder="1" applyAlignment="1">
      <alignment horizontal="left" vertical="top"/>
    </xf>
    <xf numFmtId="16" fontId="11" fillId="0" borderId="8" xfId="4" applyNumberFormat="1" applyFont="1" applyFill="1" applyBorder="1" applyAlignment="1">
      <alignment horizontal="center" vertical="top" wrapText="1"/>
    </xf>
    <xf numFmtId="0" fontId="11" fillId="0" borderId="8" xfId="4" applyNumberFormat="1" applyFont="1" applyFill="1" applyBorder="1" applyAlignment="1">
      <alignment horizontal="center" vertical="top" wrapText="1"/>
    </xf>
    <xf numFmtId="4" fontId="11" fillId="0" borderId="8" xfId="8" applyNumberFormat="1" applyFont="1" applyFill="1" applyBorder="1" applyAlignment="1">
      <alignment horizontal="right" vertical="center" wrapText="1"/>
    </xf>
    <xf numFmtId="4" fontId="18" fillId="0" borderId="8" xfId="8" applyNumberFormat="1" applyFont="1" applyFill="1" applyBorder="1" applyAlignment="1">
      <alignment horizontal="right" vertical="center" wrapText="1"/>
    </xf>
    <xf numFmtId="4" fontId="11" fillId="0" borderId="0" xfId="4" applyNumberFormat="1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right" vertical="center" wrapText="1"/>
    </xf>
    <xf numFmtId="0" fontId="19" fillId="0" borderId="0" xfId="4" applyFont="1" applyFill="1" applyBorder="1" applyAlignment="1">
      <alignment horizontal="center" vertical="center"/>
    </xf>
    <xf numFmtId="0" fontId="11" fillId="0" borderId="0" xfId="9" applyFont="1" applyFill="1" applyAlignment="1">
      <alignment horizontal="left" vertical="center"/>
    </xf>
    <xf numFmtId="0" fontId="4" fillId="9" borderId="8" xfId="0" applyFont="1" applyFill="1" applyBorder="1" applyAlignment="1">
      <alignment vertical="center" wrapText="1"/>
    </xf>
    <xf numFmtId="0" fontId="28" fillId="5" borderId="22" xfId="0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center" wrapText="1"/>
    </xf>
    <xf numFmtId="49" fontId="4" fillId="5" borderId="21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wrapText="1"/>
    </xf>
    <xf numFmtId="0" fontId="4" fillId="6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4" fillId="9" borderId="7" xfId="0" applyNumberFormat="1" applyFont="1" applyFill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/>
    </xf>
    <xf numFmtId="0" fontId="29" fillId="3" borderId="5" xfId="0" applyNumberFormat="1" applyFont="1" applyFill="1" applyBorder="1" applyAlignment="1">
      <alignment vertical="center" wrapText="1"/>
    </xf>
    <xf numFmtId="49" fontId="4" fillId="9" borderId="8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49" fontId="4" fillId="6" borderId="21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30" fillId="0" borderId="0" xfId="0" applyFont="1"/>
    <xf numFmtId="0" fontId="28" fillId="5" borderId="23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9" borderId="4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/>
    </xf>
    <xf numFmtId="49" fontId="4" fillId="9" borderId="21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6" fillId="3" borderId="5" xfId="0" applyNumberFormat="1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49" fontId="3" fillId="5" borderId="24" xfId="0" applyNumberFormat="1" applyFont="1" applyFill="1" applyBorder="1" applyAlignment="1">
      <alignment horizontal="center" vertical="center"/>
    </xf>
    <xf numFmtId="0" fontId="6" fillId="9" borderId="5" xfId="0" applyNumberFormat="1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9" fontId="4" fillId="2" borderId="21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NumberFormat="1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4" fillId="9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2" borderId="5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5" borderId="25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0" fillId="3" borderId="26" xfId="0" applyNumberFormat="1" applyFill="1" applyBorder="1" applyAlignment="1">
      <alignment wrapText="1"/>
    </xf>
    <xf numFmtId="0" fontId="4" fillId="3" borderId="26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49" fontId="0" fillId="0" borderId="0" xfId="0" applyNumberFormat="1"/>
    <xf numFmtId="0" fontId="29" fillId="6" borderId="0" xfId="15" applyFont="1" applyFill="1"/>
    <xf numFmtId="0" fontId="7" fillId="6" borderId="0" xfId="15" applyFont="1" applyFill="1"/>
    <xf numFmtId="0" fontId="7" fillId="6" borderId="0" xfId="15" applyFont="1" applyFill="1" applyAlignment="1">
      <alignment vertical="center"/>
    </xf>
    <xf numFmtId="0" fontId="29" fillId="6" borderId="1" xfId="15" applyFont="1" applyFill="1" applyBorder="1"/>
    <xf numFmtId="0" fontId="29" fillId="6" borderId="0" xfId="15" applyFont="1" applyFill="1" applyAlignment="1">
      <alignment vertical="center"/>
    </xf>
    <xf numFmtId="0" fontId="24" fillId="6" borderId="1" xfId="15" applyFont="1" applyFill="1" applyBorder="1" applyAlignment="1">
      <alignment horizontal="right"/>
    </xf>
    <xf numFmtId="49" fontId="29" fillId="6" borderId="8" xfId="15" applyNumberFormat="1" applyFont="1" applyFill="1" applyBorder="1" applyAlignment="1">
      <alignment horizontal="center" vertical="center" wrapText="1"/>
    </xf>
    <xf numFmtId="0" fontId="29" fillId="0" borderId="8" xfId="10" applyFont="1" applyBorder="1" applyAlignment="1">
      <alignment vertical="center"/>
    </xf>
    <xf numFmtId="0" fontId="29" fillId="6" borderId="8" xfId="15" applyFont="1" applyFill="1" applyBorder="1" applyAlignment="1">
      <alignment horizontal="center" vertical="center" wrapText="1"/>
    </xf>
    <xf numFmtId="4" fontId="32" fillId="6" borderId="8" xfId="15" applyNumberFormat="1" applyFont="1" applyFill="1" applyBorder="1" applyAlignment="1">
      <alignment horizontal="center" vertical="center" wrapText="1"/>
    </xf>
    <xf numFmtId="0" fontId="29" fillId="6" borderId="28" xfId="15" applyNumberFormat="1" applyFont="1" applyFill="1" applyBorder="1" applyAlignment="1">
      <alignment horizontal="left" vertical="center" wrapText="1"/>
    </xf>
    <xf numFmtId="165" fontId="4" fillId="9" borderId="8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4" fillId="0" borderId="0" xfId="16" applyFont="1" applyFill="1" applyAlignment="1">
      <alignment horizontal="center"/>
    </xf>
    <xf numFmtId="0" fontId="4" fillId="0" borderId="0" xfId="16" applyFont="1" applyFill="1"/>
    <xf numFmtId="0" fontId="4" fillId="0" borderId="0" xfId="16" applyFont="1" applyFill="1" applyAlignment="1">
      <alignment wrapText="1"/>
    </xf>
    <xf numFmtId="4" fontId="4" fillId="0" borderId="0" xfId="16" applyNumberFormat="1" applyFont="1" applyFill="1"/>
    <xf numFmtId="0" fontId="22" fillId="0" borderId="0" xfId="10" applyFill="1"/>
    <xf numFmtId="0" fontId="4" fillId="0" borderId="8" xfId="23" quotePrefix="1" applyFont="1" applyFill="1" applyBorder="1" applyAlignment="1">
      <alignment horizontal="center" vertical="center" wrapText="1"/>
    </xf>
    <xf numFmtId="4" fontId="4" fillId="0" borderId="8" xfId="23" quotePrefix="1" applyNumberFormat="1" applyFont="1" applyFill="1" applyBorder="1" applyAlignment="1">
      <alignment horizontal="center" vertical="center" wrapText="1"/>
    </xf>
    <xf numFmtId="0" fontId="4" fillId="0" borderId="8" xfId="24" quotePrefix="1" applyFont="1" applyFill="1" applyBorder="1" applyAlignment="1">
      <alignment horizontal="left" vertical="center" wrapText="1"/>
    </xf>
    <xf numFmtId="0" fontId="4" fillId="0" borderId="8" xfId="24" quotePrefix="1" applyFont="1" applyFill="1" applyBorder="1" applyAlignment="1">
      <alignment horizontal="left" vertical="top" wrapText="1"/>
    </xf>
    <xf numFmtId="3" fontId="4" fillId="0" borderId="8" xfId="20" quotePrefix="1" applyNumberFormat="1" applyFont="1" applyFill="1" applyBorder="1" applyAlignment="1">
      <alignment horizontal="center" vertical="center" wrapText="1"/>
    </xf>
    <xf numFmtId="171" fontId="4" fillId="0" borderId="8" xfId="20" quotePrefix="1" applyNumberFormat="1" applyFont="1" applyFill="1" applyBorder="1" applyAlignment="1">
      <alignment horizontal="center" vertical="center" wrapText="1"/>
    </xf>
    <xf numFmtId="0" fontId="4" fillId="0" borderId="8" xfId="16" applyFont="1" applyFill="1" applyBorder="1" applyAlignment="1">
      <alignment wrapText="1"/>
    </xf>
    <xf numFmtId="2" fontId="4" fillId="0" borderId="8" xfId="20" quotePrefix="1" applyNumberFormat="1" applyFont="1" applyFill="1" applyBorder="1" applyAlignment="1">
      <alignment horizontal="center" vertical="center" wrapText="1"/>
    </xf>
    <xf numFmtId="0" fontId="4" fillId="0" borderId="8" xfId="20" quotePrefix="1" applyFont="1" applyFill="1" applyBorder="1" applyAlignment="1">
      <alignment horizontal="center" vertical="center" wrapText="1"/>
    </xf>
    <xf numFmtId="0" fontId="4" fillId="0" borderId="8" xfId="20" quotePrefix="1" applyNumberFormat="1" applyFont="1" applyFill="1" applyBorder="1" applyAlignment="1">
      <alignment horizontal="center" vertical="center" wrapText="1"/>
    </xf>
    <xf numFmtId="0" fontId="29" fillId="8" borderId="8" xfId="10" applyFont="1" applyFill="1" applyBorder="1" applyAlignment="1">
      <alignment horizontal="center" wrapText="1"/>
    </xf>
    <xf numFmtId="0" fontId="29" fillId="8" borderId="8" xfId="10" applyFont="1" applyFill="1" applyBorder="1" applyAlignment="1">
      <alignment horizontal="left" vertical="center" wrapText="1"/>
    </xf>
    <xf numFmtId="0" fontId="29" fillId="8" borderId="8" xfId="24" quotePrefix="1" applyFont="1" applyFill="1" applyBorder="1" applyAlignment="1">
      <alignment horizontal="left" vertical="center" wrapText="1"/>
    </xf>
    <xf numFmtId="3" fontId="29" fillId="8" borderId="8" xfId="20" quotePrefix="1" applyNumberFormat="1" applyFont="1" applyFill="1" applyBorder="1" applyAlignment="1">
      <alignment horizontal="center" vertical="center" wrapText="1"/>
    </xf>
    <xf numFmtId="171" fontId="29" fillId="8" borderId="8" xfId="20" quotePrefix="1" applyNumberFormat="1" applyFont="1" applyFill="1" applyBorder="1" applyAlignment="1">
      <alignment horizontal="center" vertical="center" wrapText="1"/>
    </xf>
    <xf numFmtId="0" fontId="29" fillId="8" borderId="8" xfId="16" applyFont="1" applyFill="1" applyBorder="1" applyAlignment="1">
      <alignment vertical="center" wrapText="1"/>
    </xf>
    <xf numFmtId="0" fontId="29" fillId="8" borderId="8" xfId="10" applyFont="1" applyFill="1" applyBorder="1" applyAlignment="1">
      <alignment horizontal="center" vertical="center" wrapText="1"/>
    </xf>
    <xf numFmtId="4" fontId="29" fillId="8" borderId="8" xfId="26" applyNumberFormat="1" applyFont="1" applyFill="1" applyBorder="1" applyAlignment="1">
      <alignment wrapText="1"/>
    </xf>
    <xf numFmtId="0" fontId="29" fillId="0" borderId="8" xfId="10" applyFont="1" applyBorder="1" applyAlignment="1">
      <alignment horizontal="center" wrapText="1"/>
    </xf>
    <xf numFmtId="0" fontId="29" fillId="0" borderId="8" xfId="10" quotePrefix="1" applyFont="1" applyFill="1" applyBorder="1" applyAlignment="1">
      <alignment vertical="center" wrapText="1"/>
    </xf>
    <xf numFmtId="0" fontId="29" fillId="0" borderId="8" xfId="24" quotePrefix="1" applyFont="1" applyFill="1" applyBorder="1" applyAlignment="1">
      <alignment horizontal="left" vertical="center" wrapText="1"/>
    </xf>
    <xf numFmtId="0" fontId="29" fillId="0" borderId="8" xfId="20" quotePrefix="1" applyFont="1" applyFill="1" applyBorder="1" applyAlignment="1">
      <alignment horizontal="left" vertical="center" wrapText="1"/>
    </xf>
    <xf numFmtId="0" fontId="29" fillId="0" borderId="8" xfId="16" applyFont="1" applyFill="1" applyBorder="1" applyAlignment="1">
      <alignment vertical="center" wrapText="1"/>
    </xf>
    <xf numFmtId="0" fontId="29" fillId="0" borderId="8" xfId="16" applyFont="1" applyFill="1" applyBorder="1" applyAlignment="1">
      <alignment horizontal="center" wrapText="1"/>
    </xf>
    <xf numFmtId="3" fontId="29" fillId="0" borderId="8" xfId="16" applyNumberFormat="1" applyFont="1" applyFill="1" applyBorder="1" applyAlignment="1">
      <alignment horizontal="center" wrapText="1"/>
    </xf>
    <xf numFmtId="0" fontId="29" fillId="0" borderId="8" xfId="10" applyFont="1" applyBorder="1" applyAlignment="1">
      <alignment horizontal="left" vertical="center" wrapText="1"/>
    </xf>
    <xf numFmtId="0" fontId="29" fillId="0" borderId="8" xfId="24" quotePrefix="1" applyFont="1" applyFill="1" applyBorder="1" applyAlignment="1">
      <alignment horizontal="left" vertical="top" wrapText="1"/>
    </xf>
    <xf numFmtId="0" fontId="29" fillId="0" borderId="8" xfId="20" quotePrefix="1" applyFont="1" applyFill="1" applyBorder="1" applyAlignment="1">
      <alignment horizontal="left" vertical="top" wrapText="1"/>
    </xf>
    <xf numFmtId="0" fontId="29" fillId="0" borderId="8" xfId="16" applyFont="1" applyFill="1" applyBorder="1" applyAlignment="1">
      <alignment wrapText="1"/>
    </xf>
    <xf numFmtId="0" fontId="29" fillId="0" borderId="8" xfId="10" applyFont="1" applyBorder="1" applyAlignment="1">
      <alignment horizontal="center" vertical="center" wrapText="1"/>
    </xf>
    <xf numFmtId="3" fontId="29" fillId="0" borderId="8" xfId="26" applyNumberFormat="1" applyFont="1" applyFill="1" applyBorder="1" applyAlignment="1">
      <alignment horizontal="center" wrapText="1"/>
    </xf>
    <xf numFmtId="0" fontId="35" fillId="0" borderId="0" xfId="10" applyFont="1" applyFill="1" applyAlignment="1">
      <alignment horizontal="center"/>
    </xf>
    <xf numFmtId="0" fontId="35" fillId="0" borderId="0" xfId="10" applyFont="1" applyFill="1"/>
    <xf numFmtId="4" fontId="35" fillId="0" borderId="0" xfId="10" applyNumberFormat="1" applyFont="1" applyFill="1"/>
    <xf numFmtId="2" fontId="35" fillId="0" borderId="0" xfId="10" applyNumberFormat="1" applyFont="1" applyFill="1" applyAlignment="1">
      <alignment horizontal="center"/>
    </xf>
    <xf numFmtId="0" fontId="22" fillId="0" borderId="0" xfId="10" applyFill="1" applyAlignment="1">
      <alignment horizontal="center"/>
    </xf>
    <xf numFmtId="4" fontId="22" fillId="0" borderId="0" xfId="10" applyNumberFormat="1" applyFill="1"/>
    <xf numFmtId="0" fontId="6" fillId="2" borderId="8" xfId="20" quotePrefix="1" applyFont="1" applyFill="1" applyBorder="1" applyAlignment="1">
      <alignment horizontal="center" vertical="top" wrapText="1"/>
    </xf>
    <xf numFmtId="10" fontId="7" fillId="6" borderId="0" xfId="1" applyNumberFormat="1" applyFont="1" applyFill="1"/>
    <xf numFmtId="0" fontId="36" fillId="0" borderId="0" xfId="0" applyFont="1" applyAlignment="1">
      <alignment horizontal="right" vertical="center" wrapText="1" indent="9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 indent="9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0" fontId="29" fillId="0" borderId="8" xfId="1" quotePrefix="1" applyNumberFormat="1" applyFont="1" applyFill="1" applyBorder="1" applyAlignment="1">
      <alignment horizontal="center" vertical="center" wrapText="1"/>
    </xf>
    <xf numFmtId="0" fontId="22" fillId="0" borderId="0" xfId="28"/>
    <xf numFmtId="0" fontId="3" fillId="0" borderId="0" xfId="28" quotePrefix="1" applyFont="1" applyAlignment="1">
      <alignment horizontal="center" vertical="center" wrapText="1"/>
    </xf>
    <xf numFmtId="0" fontId="3" fillId="0" borderId="0" xfId="28" applyFont="1" applyAlignment="1">
      <alignment horizontal="center" vertical="center" wrapText="1"/>
    </xf>
    <xf numFmtId="0" fontId="3" fillId="0" borderId="0" xfId="28" applyFont="1" applyAlignment="1">
      <alignment vertical="center"/>
    </xf>
    <xf numFmtId="0" fontId="4" fillId="0" borderId="0" xfId="28" applyFont="1"/>
    <xf numFmtId="0" fontId="4" fillId="8" borderId="8" xfId="28" applyFont="1" applyFill="1" applyBorder="1" applyAlignment="1">
      <alignment horizontal="center" vertical="center" wrapText="1"/>
    </xf>
    <xf numFmtId="1" fontId="22" fillId="0" borderId="0" xfId="28" applyNumberFormat="1" applyAlignment="1">
      <alignment horizontal="center"/>
    </xf>
    <xf numFmtId="0" fontId="22" fillId="0" borderId="0" xfId="28" applyAlignment="1">
      <alignment horizontal="center"/>
    </xf>
    <xf numFmtId="0" fontId="4" fillId="6" borderId="8" xfId="28" applyFont="1" applyFill="1" applyBorder="1" applyAlignment="1">
      <alignment horizontal="center" vertical="center" wrapText="1"/>
    </xf>
    <xf numFmtId="0" fontId="4" fillId="6" borderId="8" xfId="28" applyFont="1" applyFill="1" applyBorder="1" applyAlignment="1">
      <alignment horizontal="left" vertical="center" wrapText="1"/>
    </xf>
    <xf numFmtId="4" fontId="4" fillId="6" borderId="8" xfId="28" applyNumberFormat="1" applyFont="1" applyFill="1" applyBorder="1" applyAlignment="1">
      <alignment horizontal="center" vertical="center" wrapText="1"/>
    </xf>
    <xf numFmtId="4" fontId="22" fillId="0" borderId="0" xfId="28" applyNumberFormat="1"/>
    <xf numFmtId="0" fontId="22" fillId="0" borderId="0" xfId="28" applyBorder="1" applyAlignment="1">
      <alignment vertical="center"/>
    </xf>
    <xf numFmtId="4" fontId="22" fillId="0" borderId="0" xfId="28" applyNumberFormat="1" applyBorder="1"/>
    <xf numFmtId="0" fontId="22" fillId="0" borderId="0" xfId="28" applyBorder="1"/>
    <xf numFmtId="0" fontId="3" fillId="8" borderId="8" xfId="28" applyFont="1" applyFill="1" applyBorder="1" applyAlignment="1">
      <alignment vertical="center" wrapText="1"/>
    </xf>
    <xf numFmtId="4" fontId="3" fillId="8" borderId="8" xfId="28" applyNumberFormat="1" applyFont="1" applyFill="1" applyBorder="1" applyAlignment="1">
      <alignment horizontal="center" vertical="center" wrapText="1"/>
    </xf>
    <xf numFmtId="165" fontId="22" fillId="0" borderId="0" xfId="28" applyNumberFormat="1"/>
    <xf numFmtId="2" fontId="22" fillId="0" borderId="0" xfId="28" applyNumberFormat="1"/>
    <xf numFmtId="0" fontId="6" fillId="0" borderId="0" xfId="28" applyFont="1"/>
    <xf numFmtId="4" fontId="9" fillId="6" borderId="0" xfId="28" applyNumberFormat="1" applyFont="1" applyFill="1" applyBorder="1" applyAlignment="1">
      <alignment horizontal="center" vertical="center" wrapText="1"/>
    </xf>
    <xf numFmtId="0" fontId="29" fillId="0" borderId="0" xfId="15" applyFont="1"/>
    <xf numFmtId="0" fontId="29" fillId="0" borderId="0" xfId="28" applyFont="1" applyAlignment="1">
      <alignment vertical="center"/>
    </xf>
    <xf numFmtId="0" fontId="29" fillId="0" borderId="0" xfId="28" applyFont="1"/>
    <xf numFmtId="0" fontId="29" fillId="0" borderId="0" xfId="28" applyFont="1" applyFill="1"/>
    <xf numFmtId="0" fontId="29" fillId="0" borderId="8" xfId="28" applyFont="1" applyBorder="1" applyAlignment="1">
      <alignment wrapText="1"/>
    </xf>
    <xf numFmtId="4" fontId="4" fillId="0" borderId="8" xfId="28" applyNumberFormat="1" applyFont="1" applyBorder="1" applyAlignment="1">
      <alignment horizontal="center" vertical="center"/>
    </xf>
    <xf numFmtId="0" fontId="29" fillId="0" borderId="0" xfId="28" applyFont="1" applyBorder="1"/>
    <xf numFmtId="4" fontId="4" fillId="0" borderId="0" xfId="28" applyNumberFormat="1" applyFont="1" applyBorder="1" applyAlignment="1">
      <alignment horizontal="center" vertical="center"/>
    </xf>
    <xf numFmtId="0" fontId="24" fillId="0" borderId="0" xfId="28" applyFont="1" applyAlignment="1">
      <alignment vertical="center"/>
    </xf>
    <xf numFmtId="165" fontId="24" fillId="0" borderId="0" xfId="28" applyNumberFormat="1" applyFont="1" applyAlignment="1">
      <alignment horizontal="center" vertical="center"/>
    </xf>
    <xf numFmtId="0" fontId="4" fillId="7" borderId="8" xfId="28" applyFont="1" applyFill="1" applyBorder="1" applyAlignment="1">
      <alignment horizontal="center"/>
    </xf>
    <xf numFmtId="1" fontId="4" fillId="7" borderId="8" xfId="28" applyNumberFormat="1" applyFont="1" applyFill="1" applyBorder="1" applyAlignment="1">
      <alignment horizontal="center"/>
    </xf>
    <xf numFmtId="0" fontId="6" fillId="0" borderId="0" xfId="28" applyFont="1" applyAlignment="1">
      <alignment horizontal="left" wrapText="1"/>
    </xf>
    <xf numFmtId="0" fontId="1" fillId="0" borderId="0" xfId="36"/>
    <xf numFmtId="0" fontId="43" fillId="0" borderId="8" xfId="28" applyFont="1" applyBorder="1" applyAlignment="1">
      <alignment horizontal="center" vertical="center" wrapText="1"/>
    </xf>
    <xf numFmtId="0" fontId="43" fillId="0" borderId="8" xfId="28" applyFont="1" applyFill="1" applyBorder="1" applyAlignment="1">
      <alignment horizontal="center" vertical="center" textRotation="90" wrapText="1"/>
    </xf>
    <xf numFmtId="0" fontId="33" fillId="0" borderId="8" xfId="28" applyFont="1" applyBorder="1" applyAlignment="1">
      <alignment vertical="center" wrapText="1"/>
    </xf>
    <xf numFmtId="0" fontId="22" fillId="0" borderId="8" xfId="28" applyBorder="1"/>
    <xf numFmtId="0" fontId="31" fillId="0" borderId="8" xfId="28" applyFont="1" applyBorder="1" applyAlignment="1">
      <alignment horizontal="center" vertical="center" wrapText="1"/>
    </xf>
    <xf numFmtId="0" fontId="45" fillId="0" borderId="0" xfId="28" applyFont="1" applyBorder="1"/>
    <xf numFmtId="4" fontId="45" fillId="0" borderId="0" xfId="28" applyNumberFormat="1" applyFont="1" applyBorder="1" applyAlignment="1">
      <alignment horizontal="right"/>
    </xf>
    <xf numFmtId="0" fontId="45" fillId="0" borderId="0" xfId="28" applyFont="1"/>
    <xf numFmtId="4" fontId="45" fillId="0" borderId="0" xfId="28" applyNumberFormat="1" applyFont="1" applyAlignment="1">
      <alignment horizontal="right"/>
    </xf>
    <xf numFmtId="0" fontId="35" fillId="0" borderId="0" xfId="28" applyFont="1" applyAlignment="1">
      <alignment horizontal="right"/>
    </xf>
    <xf numFmtId="0" fontId="11" fillId="0" borderId="0" xfId="15"/>
    <xf numFmtId="0" fontId="24" fillId="0" borderId="0" xfId="15" applyFont="1"/>
    <xf numFmtId="4" fontId="24" fillId="0" borderId="0" xfId="15" applyNumberFormat="1" applyFont="1" applyAlignment="1">
      <alignment vertical="center" wrapText="1"/>
    </xf>
    <xf numFmtId="49" fontId="29" fillId="0" borderId="0" xfId="15" applyNumberFormat="1" applyFont="1"/>
    <xf numFmtId="49" fontId="6" fillId="0" borderId="0" xfId="15" applyNumberFormat="1" applyFont="1"/>
    <xf numFmtId="0" fontId="6" fillId="0" borderId="0" xfId="15" applyFont="1"/>
    <xf numFmtId="9" fontId="29" fillId="0" borderId="0" xfId="15" applyNumberFormat="1" applyFont="1" applyAlignment="1">
      <alignment horizontal="left" vertical="center"/>
    </xf>
    <xf numFmtId="0" fontId="40" fillId="0" borderId="0" xfId="15" applyFont="1" applyBorder="1" applyAlignment="1"/>
    <xf numFmtId="0" fontId="41" fillId="0" borderId="0" xfId="15" applyFont="1" applyBorder="1" applyAlignment="1"/>
    <xf numFmtId="0" fontId="9" fillId="0" borderId="0" xfId="0" applyFont="1"/>
    <xf numFmtId="0" fontId="9" fillId="0" borderId="0" xfId="0" applyFont="1" applyAlignment="1">
      <alignment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14" fontId="49" fillId="0" borderId="5" xfId="0" applyNumberFormat="1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0" fillId="0" borderId="0" xfId="36" applyFont="1"/>
    <xf numFmtId="14" fontId="31" fillId="0" borderId="8" xfId="28" applyNumberFormat="1" applyFont="1" applyBorder="1" applyAlignment="1">
      <alignment horizontal="center" vertical="center" wrapText="1"/>
    </xf>
    <xf numFmtId="4" fontId="7" fillId="6" borderId="0" xfId="15" applyNumberFormat="1" applyFont="1" applyFill="1"/>
    <xf numFmtId="4" fontId="7" fillId="6" borderId="0" xfId="15" applyNumberFormat="1" applyFont="1" applyFill="1" applyAlignment="1">
      <alignment vertical="center"/>
    </xf>
    <xf numFmtId="4" fontId="31" fillId="6" borderId="0" xfId="15" applyNumberFormat="1" applyFont="1" applyFill="1"/>
    <xf numFmtId="49" fontId="43" fillId="0" borderId="8" xfId="28" applyNumberFormat="1" applyFont="1" applyBorder="1" applyAlignment="1">
      <alignment horizontal="center" vertical="center" wrapText="1"/>
    </xf>
    <xf numFmtId="49" fontId="44" fillId="0" borderId="8" xfId="28" applyNumberFormat="1" applyFont="1" applyBorder="1" applyAlignment="1">
      <alignment horizontal="center" vertical="center" wrapText="1"/>
    </xf>
    <xf numFmtId="49" fontId="49" fillId="0" borderId="3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center" wrapText="1"/>
    </xf>
    <xf numFmtId="14" fontId="4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36" applyFill="1"/>
    <xf numFmtId="0" fontId="4" fillId="2" borderId="8" xfId="0" applyFont="1" applyFill="1" applyBorder="1" applyAlignment="1">
      <alignment vertical="center" wrapText="1"/>
    </xf>
    <xf numFmtId="0" fontId="28" fillId="2" borderId="23" xfId="0" applyFont="1" applyFill="1" applyBorder="1" applyAlignment="1">
      <alignment vertical="center"/>
    </xf>
    <xf numFmtId="0" fontId="28" fillId="2" borderId="22" xfId="0" applyFont="1" applyFill="1" applyBorder="1" applyAlignment="1">
      <alignment vertical="center" wrapText="1"/>
    </xf>
    <xf numFmtId="0" fontId="28" fillId="2" borderId="22" xfId="0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left"/>
    </xf>
    <xf numFmtId="0" fontId="42" fillId="2" borderId="5" xfId="0" applyFont="1" applyFill="1" applyBorder="1" applyAlignment="1">
      <alignment vertical="center"/>
    </xf>
    <xf numFmtId="49" fontId="29" fillId="0" borderId="0" xfId="15" applyNumberFormat="1" applyFont="1" applyAlignment="1">
      <alignment vertical="center"/>
    </xf>
    <xf numFmtId="0" fontId="29" fillId="0" borderId="0" xfId="28" applyFont="1" applyFill="1" applyBorder="1" applyAlignment="1">
      <alignment horizontal="left" indent="3"/>
    </xf>
    <xf numFmtId="14" fontId="24" fillId="0" borderId="0" xfId="28" applyNumberFormat="1" applyFont="1" applyBorder="1" applyAlignment="1">
      <alignment horizontal="center" vertical="center" wrapText="1"/>
    </xf>
    <xf numFmtId="3" fontId="4" fillId="0" borderId="0" xfId="28" applyNumberFormat="1" applyFont="1"/>
    <xf numFmtId="0" fontId="19" fillId="7" borderId="8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6" applyFont="1" applyFill="1" applyBorder="1" applyAlignment="1">
      <alignment horizontal="center" vertical="center" wrapText="1"/>
    </xf>
    <xf numFmtId="0" fontId="11" fillId="7" borderId="11" xfId="41" applyFill="1" applyBorder="1">
      <alignment horizontal="center" wrapText="1"/>
    </xf>
    <xf numFmtId="0" fontId="11" fillId="7" borderId="27" xfId="41" applyFill="1" applyBorder="1" applyAlignment="1">
      <alignment horizontal="center" wrapText="1"/>
    </xf>
    <xf numFmtId="49" fontId="10" fillId="7" borderId="8" xfId="0" applyNumberFormat="1" applyFont="1" applyFill="1" applyBorder="1" applyAlignment="1">
      <alignment vertical="top" wrapText="1"/>
    </xf>
    <xf numFmtId="0" fontId="4" fillId="0" borderId="0" xfId="16" applyFont="1" applyFill="1" applyAlignment="1">
      <alignment wrapText="1"/>
    </xf>
    <xf numFmtId="0" fontId="4" fillId="0" borderId="8" xfId="24" quotePrefix="1" applyFont="1" applyFill="1" applyBorder="1" applyAlignment="1">
      <alignment horizontal="left" vertical="center" wrapText="1"/>
    </xf>
    <xf numFmtId="0" fontId="29" fillId="0" borderId="8" xfId="10" applyFont="1" applyBorder="1" applyAlignment="1">
      <alignment vertical="center" wrapText="1"/>
    </xf>
    <xf numFmtId="4" fontId="29" fillId="0" borderId="8" xfId="10" applyNumberFormat="1" applyFont="1" applyBorder="1" applyAlignment="1">
      <alignment horizontal="center" vertical="center"/>
    </xf>
    <xf numFmtId="4" fontId="29" fillId="6" borderId="8" xfId="15" applyNumberFormat="1" applyFont="1" applyFill="1" applyBorder="1" applyAlignment="1">
      <alignment horizontal="center" vertical="center" wrapText="1"/>
    </xf>
    <xf numFmtId="4" fontId="29" fillId="6" borderId="8" xfId="15" applyNumberFormat="1" applyFont="1" applyFill="1" applyBorder="1" applyAlignment="1">
      <alignment horizontal="center" vertical="center"/>
    </xf>
    <xf numFmtId="4" fontId="24" fillId="6" borderId="8" xfId="15" applyNumberFormat="1" applyFont="1" applyFill="1" applyBorder="1" applyAlignment="1">
      <alignment horizontal="center" vertical="center" wrapText="1"/>
    </xf>
    <xf numFmtId="0" fontId="24" fillId="7" borderId="8" xfId="15" applyFont="1" applyFill="1" applyBorder="1" applyAlignment="1">
      <alignment horizontal="center" vertical="center" wrapText="1"/>
    </xf>
    <xf numFmtId="49" fontId="24" fillId="7" borderId="8" xfId="15" applyNumberFormat="1" applyFont="1" applyFill="1" applyBorder="1" applyAlignment="1">
      <alignment horizontal="center" vertical="center" wrapText="1"/>
    </xf>
    <xf numFmtId="4" fontId="4" fillId="0" borderId="8" xfId="20" quotePrefix="1" applyNumberFormat="1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wrapText="1"/>
    </xf>
    <xf numFmtId="0" fontId="29" fillId="8" borderId="8" xfId="0" applyFont="1" applyFill="1" applyBorder="1" applyAlignment="1">
      <alignment horizontal="left" vertical="center" wrapText="1"/>
    </xf>
    <xf numFmtId="4" fontId="29" fillId="8" borderId="8" xfId="20" quotePrefix="1" applyNumberFormat="1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4" fontId="29" fillId="8" borderId="8" xfId="44" applyNumberFormat="1" applyFont="1" applyFill="1" applyBorder="1" applyAlignment="1">
      <alignment wrapText="1"/>
    </xf>
    <xf numFmtId="0" fontId="29" fillId="0" borderId="8" xfId="0" applyFont="1" applyBorder="1" applyAlignment="1">
      <alignment horizontal="center" wrapText="1"/>
    </xf>
    <xf numFmtId="0" fontId="29" fillId="0" borderId="8" xfId="0" quotePrefix="1" applyFont="1" applyFill="1" applyBorder="1" applyAlignment="1">
      <alignment vertical="center" wrapText="1"/>
    </xf>
    <xf numFmtId="4" fontId="29" fillId="0" borderId="8" xfId="16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20" quotePrefix="1" applyFont="1" applyFill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center" wrapText="1"/>
    </xf>
    <xf numFmtId="4" fontId="29" fillId="0" borderId="8" xfId="44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26" fillId="0" borderId="8" xfId="0" applyFont="1" applyBorder="1" applyAlignment="1">
      <alignment horizontal="center" vertical="center" wrapText="1"/>
    </xf>
    <xf numFmtId="4" fontId="35" fillId="0" borderId="0" xfId="0" applyNumberFormat="1" applyFont="1" applyFill="1"/>
    <xf numFmtId="0" fontId="26" fillId="6" borderId="8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4" fontId="24" fillId="7" borderId="8" xfId="15" applyNumberFormat="1" applyFont="1" applyFill="1" applyBorder="1" applyAlignment="1">
      <alignment horizontal="center" vertical="center" wrapText="1"/>
    </xf>
    <xf numFmtId="0" fontId="29" fillId="0" borderId="8" xfId="28" applyFont="1" applyBorder="1" applyAlignment="1">
      <alignment vertical="center" wrapText="1"/>
    </xf>
    <xf numFmtId="0" fontId="29" fillId="7" borderId="8" xfId="28" applyFont="1" applyFill="1" applyBorder="1"/>
    <xf numFmtId="170" fontId="4" fillId="7" borderId="8" xfId="28" applyNumberFormat="1" applyFont="1" applyFill="1" applyBorder="1" applyAlignment="1">
      <alignment horizontal="center" vertical="center"/>
    </xf>
    <xf numFmtId="173" fontId="4" fillId="7" borderId="8" xfId="28" applyNumberFormat="1" applyFont="1" applyFill="1" applyBorder="1" applyAlignment="1">
      <alignment horizontal="center" vertical="center"/>
    </xf>
    <xf numFmtId="4" fontId="4" fillId="7" borderId="8" xfId="28" applyNumberFormat="1" applyFont="1" applyFill="1" applyBorder="1" applyAlignment="1">
      <alignment horizontal="center" vertical="center"/>
    </xf>
    <xf numFmtId="0" fontId="4" fillId="0" borderId="0" xfId="28" applyFont="1" applyBorder="1"/>
    <xf numFmtId="0" fontId="29" fillId="0" borderId="0" xfId="28" applyFont="1" applyBorder="1" applyAlignment="1">
      <alignment horizontal="center"/>
    </xf>
    <xf numFmtId="0" fontId="29" fillId="6" borderId="0" xfId="28" applyFont="1" applyFill="1" applyBorder="1" applyAlignment="1">
      <alignment horizontal="center" vertical="center" wrapText="1"/>
    </xf>
    <xf numFmtId="9" fontId="24" fillId="6" borderId="0" xfId="28" applyNumberFormat="1" applyFont="1" applyFill="1" applyBorder="1" applyAlignment="1">
      <alignment horizontal="center" vertical="center" wrapText="1"/>
    </xf>
    <xf numFmtId="0" fontId="29" fillId="6" borderId="0" xfId="28" applyFont="1" applyFill="1" applyBorder="1" applyAlignment="1">
      <alignment horizontal="center"/>
    </xf>
    <xf numFmtId="3" fontId="29" fillId="6" borderId="0" xfId="28" applyNumberFormat="1" applyFont="1" applyFill="1" applyBorder="1" applyAlignment="1">
      <alignment horizontal="center" vertical="center"/>
    </xf>
    <xf numFmtId="3" fontId="4" fillId="6" borderId="0" xfId="28" applyNumberFormat="1" applyFont="1" applyFill="1" applyBorder="1" applyAlignment="1">
      <alignment horizontal="center" vertical="center"/>
    </xf>
    <xf numFmtId="4" fontId="29" fillId="6" borderId="0" xfId="28" applyNumberFormat="1" applyFont="1" applyFill="1" applyBorder="1" applyAlignment="1">
      <alignment horizontal="center"/>
    </xf>
    <xf numFmtId="167" fontId="53" fillId="0" borderId="8" xfId="35" applyNumberFormat="1" applyFont="1" applyBorder="1" applyAlignment="1">
      <alignment vertical="center"/>
    </xf>
    <xf numFmtId="10" fontId="29" fillId="5" borderId="9" xfId="28" applyNumberFormat="1" applyFont="1" applyFill="1" applyBorder="1" applyAlignment="1">
      <alignment vertical="center"/>
    </xf>
    <xf numFmtId="0" fontId="29" fillId="5" borderId="26" xfId="28" applyFont="1" applyFill="1" applyBorder="1" applyAlignment="1">
      <alignment vertical="center"/>
    </xf>
    <xf numFmtId="168" fontId="53" fillId="10" borderId="8" xfId="28" applyNumberFormat="1" applyFont="1" applyFill="1" applyBorder="1"/>
    <xf numFmtId="10" fontId="53" fillId="0" borderId="8" xfId="28" applyNumberFormat="1" applyFont="1" applyBorder="1" applyAlignment="1">
      <alignment vertical="center"/>
    </xf>
    <xf numFmtId="168" fontId="22" fillId="10" borderId="8" xfId="28" applyNumberFormat="1" applyFill="1" applyBorder="1"/>
    <xf numFmtId="165" fontId="6" fillId="0" borderId="0" xfId="28" applyNumberFormat="1" applyFont="1" applyAlignment="1">
      <alignment horizontal="center" vertical="center"/>
    </xf>
    <xf numFmtId="0" fontId="29" fillId="5" borderId="8" xfId="28" applyFont="1" applyFill="1" applyBorder="1" applyAlignment="1">
      <alignment vertical="center"/>
    </xf>
    <xf numFmtId="168" fontId="22" fillId="0" borderId="8" xfId="28" applyNumberFormat="1" applyFill="1" applyBorder="1" applyAlignment="1">
      <alignment vertical="center"/>
    </xf>
    <xf numFmtId="168" fontId="22" fillId="2" borderId="8" xfId="28" applyNumberFormat="1" applyFill="1" applyBorder="1" applyAlignment="1">
      <alignment horizontal="right" vertical="center"/>
    </xf>
    <xf numFmtId="14" fontId="54" fillId="0" borderId="8" xfId="28" applyNumberFormat="1" applyFont="1" applyFill="1" applyBorder="1"/>
    <xf numFmtId="14" fontId="53" fillId="0" borderId="8" xfId="28" applyNumberFormat="1" applyFont="1" applyFill="1" applyBorder="1"/>
    <xf numFmtId="165" fontId="53" fillId="0" borderId="8" xfId="28" applyNumberFormat="1" applyFont="1" applyFill="1" applyBorder="1"/>
    <xf numFmtId="0" fontId="29" fillId="0" borderId="0" xfId="0" applyFont="1" applyBorder="1" applyAlignment="1"/>
    <xf numFmtId="0" fontId="4" fillId="0" borderId="0" xfId="45" applyFont="1" applyAlignment="1">
      <alignment horizontal="right"/>
    </xf>
    <xf numFmtId="0" fontId="22" fillId="0" borderId="0" xfId="28" applyAlignment="1"/>
    <xf numFmtId="175" fontId="4" fillId="0" borderId="8" xfId="28" applyNumberFormat="1" applyFont="1" applyBorder="1" applyAlignment="1">
      <alignment horizontal="center" vertical="center"/>
    </xf>
    <xf numFmtId="4" fontId="29" fillId="6" borderId="8" xfId="28" applyNumberFormat="1" applyFont="1" applyFill="1" applyBorder="1" applyAlignment="1">
      <alignment horizontal="center" vertical="center" wrapText="1"/>
    </xf>
    <xf numFmtId="0" fontId="52" fillId="0" borderId="8" xfId="28" applyFont="1" applyBorder="1" applyAlignment="1">
      <alignment vertical="center" wrapText="1"/>
    </xf>
    <xf numFmtId="0" fontId="52" fillId="0" borderId="8" xfId="28" applyFont="1" applyBorder="1" applyAlignment="1">
      <alignment horizontal="justify" vertical="center" wrapText="1"/>
    </xf>
    <xf numFmtId="4" fontId="52" fillId="0" borderId="8" xfId="28" applyNumberFormat="1" applyFont="1" applyBorder="1" applyAlignment="1">
      <alignment horizontal="center" vertical="center" wrapText="1"/>
    </xf>
    <xf numFmtId="0" fontId="41" fillId="0" borderId="8" xfId="15" applyFont="1" applyBorder="1"/>
    <xf numFmtId="4" fontId="41" fillId="0" borderId="8" xfId="15" applyNumberFormat="1" applyFont="1" applyBorder="1" applyAlignment="1">
      <alignment horizontal="center"/>
    </xf>
    <xf numFmtId="0" fontId="40" fillId="0" borderId="0" xfId="15" applyFont="1" applyBorder="1" applyAlignment="1">
      <alignment horizontal="center"/>
    </xf>
    <xf numFmtId="0" fontId="4" fillId="0" borderId="0" xfId="45" applyFont="1" applyBorder="1" applyAlignment="1">
      <alignment horizontal="right"/>
    </xf>
    <xf numFmtId="0" fontId="11" fillId="0" borderId="0" xfId="0" applyNumberFormat="1" applyFont="1" applyFill="1" applyBorder="1"/>
    <xf numFmtId="0" fontId="11" fillId="0" borderId="0" xfId="0" applyNumberFormat="1" applyFont="1" applyFill="1" applyBorder="1" applyAlignment="1">
      <alignment wrapText="1"/>
    </xf>
    <xf numFmtId="0" fontId="11" fillId="11" borderId="8" xfId="0" applyNumberFormat="1" applyFont="1" applyFill="1" applyBorder="1" applyAlignment="1">
      <alignment horizontal="center" vertical="center" wrapText="1"/>
    </xf>
    <xf numFmtId="0" fontId="0" fillId="11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wrapText="1"/>
    </xf>
    <xf numFmtId="0" fontId="11" fillId="0" borderId="8" xfId="0" applyNumberFormat="1" applyFont="1" applyFill="1" applyBorder="1" applyAlignment="1">
      <alignment horizontal="center" wrapText="1"/>
    </xf>
    <xf numFmtId="9" fontId="11" fillId="0" borderId="8" xfId="0" applyNumberFormat="1" applyFont="1" applyFill="1" applyBorder="1" applyAlignment="1">
      <alignment horizontal="center" vertical="center" wrapText="1"/>
    </xf>
    <xf numFmtId="0" fontId="24" fillId="0" borderId="0" xfId="15" applyFont="1" applyAlignment="1">
      <alignment wrapText="1"/>
    </xf>
    <xf numFmtId="0" fontId="11" fillId="0" borderId="0" xfId="46"/>
    <xf numFmtId="49" fontId="18" fillId="0" borderId="0" xfId="46" applyNumberFormat="1" applyFont="1" applyAlignment="1">
      <alignment horizontal="center"/>
    </xf>
    <xf numFmtId="0" fontId="11" fillId="0" borderId="0" xfId="46" applyFont="1"/>
    <xf numFmtId="0" fontId="11" fillId="0" borderId="0" xfId="46" quotePrefix="1" applyFont="1" applyAlignment="1">
      <alignment horizontal="left"/>
    </xf>
    <xf numFmtId="0" fontId="11" fillId="0" borderId="0" xfId="47" applyFont="1" applyAlignment="1">
      <alignment horizontal="right" vertical="top"/>
    </xf>
    <xf numFmtId="2" fontId="11" fillId="0" borderId="0" xfId="46" applyNumberFormat="1" applyFont="1" applyAlignment="1"/>
    <xf numFmtId="165" fontId="11" fillId="0" borderId="0" xfId="46" applyNumberFormat="1" applyFont="1" applyAlignment="1">
      <alignment horizontal="center"/>
    </xf>
    <xf numFmtId="0" fontId="11" fillId="0" borderId="28" xfId="46" applyFont="1" applyBorder="1" applyAlignment="1">
      <alignment horizontal="left" vertical="center"/>
    </xf>
    <xf numFmtId="0" fontId="58" fillId="0" borderId="0" xfId="48" applyFont="1" applyFill="1" applyAlignment="1" applyProtection="1">
      <alignment horizontal="left" wrapText="1"/>
      <protection locked="0"/>
    </xf>
    <xf numFmtId="0" fontId="11" fillId="0" borderId="26" xfId="46" applyBorder="1" applyAlignment="1">
      <alignment horizontal="left" vertical="center"/>
    </xf>
    <xf numFmtId="49" fontId="11" fillId="0" borderId="9" xfId="46" applyNumberFormat="1" applyBorder="1"/>
    <xf numFmtId="0" fontId="11" fillId="0" borderId="8" xfId="46" quotePrefix="1" applyNumberFormat="1" applyFont="1" applyFill="1" applyBorder="1" applyAlignment="1">
      <alignment horizontal="center" vertical="center" wrapText="1"/>
    </xf>
    <xf numFmtId="0" fontId="11" fillId="0" borderId="8" xfId="49" applyFont="1" applyFill="1" applyBorder="1" applyAlignment="1">
      <alignment horizontal="center" vertical="center" wrapText="1"/>
    </xf>
    <xf numFmtId="4" fontId="11" fillId="0" borderId="8" xfId="46" applyNumberFormat="1" applyFont="1" applyFill="1" applyBorder="1" applyAlignment="1">
      <alignment horizontal="center" vertical="center" wrapText="1"/>
    </xf>
    <xf numFmtId="0" fontId="11" fillId="6" borderId="8" xfId="46" applyFont="1" applyFill="1" applyBorder="1" applyAlignment="1">
      <alignment horizontal="center" vertical="center" wrapText="1"/>
    </xf>
    <xf numFmtId="4" fontId="11" fillId="6" borderId="8" xfId="46" applyNumberFormat="1" applyFont="1" applyFill="1" applyBorder="1" applyAlignment="1">
      <alignment horizontal="center" vertical="center" wrapText="1"/>
    </xf>
    <xf numFmtId="0" fontId="11" fillId="6" borderId="8" xfId="49" applyFont="1" applyFill="1" applyBorder="1" applyAlignment="1">
      <alignment horizontal="center" vertical="center" wrapText="1"/>
    </xf>
    <xf numFmtId="4" fontId="60" fillId="0" borderId="8" xfId="46" applyNumberFormat="1" applyFont="1" applyFill="1" applyBorder="1" applyAlignment="1">
      <alignment horizontal="center" vertical="center" wrapText="1"/>
    </xf>
    <xf numFmtId="0" fontId="11" fillId="0" borderId="8" xfId="46" quotePrefix="1" applyNumberFormat="1" applyFill="1" applyBorder="1" applyAlignment="1">
      <alignment horizontal="center" vertical="center" wrapText="1"/>
    </xf>
    <xf numFmtId="168" fontId="11" fillId="0" borderId="8" xfId="46" applyNumberFormat="1" applyFont="1" applyFill="1" applyBorder="1" applyAlignment="1">
      <alignment horizontal="center" vertical="center" wrapText="1"/>
    </xf>
    <xf numFmtId="2" fontId="11" fillId="0" borderId="8" xfId="46" applyNumberFormat="1" applyFont="1" applyFill="1" applyBorder="1" applyAlignment="1">
      <alignment horizontal="center" vertical="center" wrapText="1"/>
    </xf>
    <xf numFmtId="2" fontId="18" fillId="0" borderId="8" xfId="46" applyNumberFormat="1" applyFont="1" applyFill="1" applyBorder="1" applyAlignment="1">
      <alignment horizontal="center" vertical="center" wrapText="1"/>
    </xf>
    <xf numFmtId="2" fontId="60" fillId="0" borderId="8" xfId="46" applyNumberFormat="1" applyFont="1" applyFill="1" applyBorder="1" applyAlignment="1">
      <alignment horizontal="center" vertical="center" wrapText="1"/>
    </xf>
    <xf numFmtId="49" fontId="11" fillId="0" borderId="0" xfId="46" applyNumberFormat="1"/>
    <xf numFmtId="49" fontId="11" fillId="7" borderId="8" xfId="46" applyNumberFormat="1" applyFont="1" applyFill="1" applyBorder="1" applyAlignment="1">
      <alignment horizontal="center" vertical="center" wrapText="1"/>
    </xf>
    <xf numFmtId="0" fontId="11" fillId="7" borderId="8" xfId="46" applyFont="1" applyFill="1" applyBorder="1" applyAlignment="1">
      <alignment horizontal="center" vertical="center" wrapText="1"/>
    </xf>
    <xf numFmtId="4" fontId="31" fillId="6" borderId="0" xfId="15" applyNumberFormat="1" applyFont="1" applyFill="1" applyAlignment="1">
      <alignment vertical="center"/>
    </xf>
    <xf numFmtId="0" fontId="31" fillId="6" borderId="0" xfId="15" applyFont="1" applyFill="1" applyAlignment="1">
      <alignment vertical="center"/>
    </xf>
    <xf numFmtId="0" fontId="4" fillId="7" borderId="8" xfId="23" quotePrefix="1" applyFont="1" applyFill="1" applyBorder="1" applyAlignment="1">
      <alignment horizontal="center" vertical="center" wrapText="1"/>
    </xf>
    <xf numFmtId="4" fontId="4" fillId="7" borderId="8" xfId="23" quotePrefix="1" applyNumberFormat="1" applyFont="1" applyFill="1" applyBorder="1" applyAlignment="1">
      <alignment horizontal="center" vertical="center" wrapText="1"/>
    </xf>
    <xf numFmtId="2" fontId="53" fillId="0" borderId="8" xfId="28" applyNumberFormat="1" applyFont="1" applyBorder="1"/>
    <xf numFmtId="0" fontId="29" fillId="0" borderId="0" xfId="28" applyFont="1" applyFill="1" applyBorder="1" applyAlignment="1">
      <alignment vertical="center"/>
    </xf>
    <xf numFmtId="0" fontId="63" fillId="6" borderId="28" xfId="46" applyFont="1" applyFill="1" applyBorder="1" applyAlignment="1">
      <alignment horizontal="center" vertical="center" wrapText="1"/>
    </xf>
    <xf numFmtId="0" fontId="63" fillId="6" borderId="8" xfId="46" applyFont="1" applyFill="1" applyBorder="1" applyAlignment="1">
      <alignment horizontal="center" vertical="center" wrapText="1"/>
    </xf>
    <xf numFmtId="4" fontId="63" fillId="6" borderId="26" xfId="46" applyNumberFormat="1" applyFont="1" applyFill="1" applyBorder="1" applyAlignment="1">
      <alignment horizontal="center" vertical="center" wrapText="1"/>
    </xf>
    <xf numFmtId="4" fontId="63" fillId="6" borderId="8" xfId="46" applyNumberFormat="1" applyFont="1" applyFill="1" applyBorder="1" applyAlignment="1">
      <alignment horizontal="center" vertical="center" wrapText="1"/>
    </xf>
    <xf numFmtId="4" fontId="63" fillId="0" borderId="26" xfId="46" applyNumberFormat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3" fontId="63" fillId="0" borderId="8" xfId="46" applyNumberFormat="1" applyFont="1" applyFill="1" applyBorder="1" applyAlignment="1">
      <alignment horizontal="center" vertical="center" wrapText="1"/>
    </xf>
    <xf numFmtId="4" fontId="64" fillId="0" borderId="8" xfId="46" applyNumberFormat="1" applyFont="1" applyFill="1" applyBorder="1" applyAlignment="1">
      <alignment horizontal="center" vertical="center" wrapText="1"/>
    </xf>
    <xf numFmtId="0" fontId="11" fillId="6" borderId="8" xfId="46" applyFont="1" applyFill="1" applyBorder="1" applyAlignment="1">
      <alignment horizontal="center" wrapText="1"/>
    </xf>
    <xf numFmtId="0" fontId="0" fillId="0" borderId="0" xfId="0"/>
    <xf numFmtId="0" fontId="35" fillId="0" borderId="0" xfId="0" applyFont="1"/>
    <xf numFmtId="49" fontId="11" fillId="0" borderId="0" xfId="15" applyNumberFormat="1"/>
    <xf numFmtId="49" fontId="22" fillId="0" borderId="0" xfId="28" applyNumberFormat="1"/>
    <xf numFmtId="0" fontId="67" fillId="6" borderId="8" xfId="0" applyFont="1" applyFill="1" applyBorder="1" applyAlignment="1">
      <alignment horizontal="center" vertical="center" wrapText="1"/>
    </xf>
    <xf numFmtId="0" fontId="66" fillId="0" borderId="0" xfId="0" applyFont="1"/>
    <xf numFmtId="4" fontId="67" fillId="6" borderId="8" xfId="0" applyNumberFormat="1" applyFont="1" applyFill="1" applyBorder="1" applyAlignment="1">
      <alignment horizontal="center" vertical="center"/>
    </xf>
    <xf numFmtId="0" fontId="35" fillId="0" borderId="0" xfId="0" applyFont="1"/>
    <xf numFmtId="0" fontId="0" fillId="0" borderId="0" xfId="0"/>
    <xf numFmtId="0" fontId="67" fillId="6" borderId="11" xfId="0" applyFont="1" applyFill="1" applyBorder="1" applyAlignment="1">
      <alignment horizontal="center" vertical="center" wrapText="1"/>
    </xf>
    <xf numFmtId="0" fontId="0" fillId="0" borderId="0" xfId="0" applyFont="1"/>
    <xf numFmtId="0" fontId="0" fillId="12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1" fillId="0" borderId="9" xfId="46" applyFont="1" applyBorder="1" applyAlignment="1">
      <alignment horizontal="left" vertical="center"/>
    </xf>
    <xf numFmtId="0" fontId="11" fillId="0" borderId="26" xfId="46" applyFont="1" applyBorder="1" applyAlignment="1">
      <alignment horizontal="left" vertical="center"/>
    </xf>
    <xf numFmtId="0" fontId="11" fillId="0" borderId="8" xfId="46" applyFont="1" applyFill="1" applyBorder="1" applyAlignment="1">
      <alignment horizontal="center" vertical="center" wrapText="1"/>
    </xf>
    <xf numFmtId="4" fontId="62" fillId="0" borderId="8" xfId="46" applyNumberFormat="1" applyFont="1" applyFill="1" applyBorder="1" applyAlignment="1">
      <alignment horizontal="center" vertical="center" wrapText="1"/>
    </xf>
    <xf numFmtId="0" fontId="63" fillId="0" borderId="28" xfId="46" applyFont="1" applyFill="1" applyBorder="1" applyAlignment="1">
      <alignment horizontal="center" vertical="center" wrapText="1"/>
    </xf>
    <xf numFmtId="0" fontId="63" fillId="0" borderId="26" xfId="46" applyFont="1" applyFill="1" applyBorder="1" applyAlignment="1">
      <alignment horizontal="center" vertical="center" wrapText="1"/>
    </xf>
    <xf numFmtId="0" fontId="63" fillId="0" borderId="8" xfId="46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indent="1"/>
    </xf>
    <xf numFmtId="0" fontId="11" fillId="0" borderId="0" xfId="6" applyFont="1" applyBorder="1">
      <alignment horizontal="center"/>
    </xf>
    <xf numFmtId="0" fontId="11" fillId="0" borderId="0" xfId="6" applyFont="1" applyBorder="1" applyAlignment="1">
      <alignment horizontal="right"/>
    </xf>
    <xf numFmtId="0" fontId="11" fillId="0" borderId="0" xfId="6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35" fillId="0" borderId="0" xfId="0" applyFont="1"/>
    <xf numFmtId="0" fontId="11" fillId="0" borderId="37" xfId="6" applyFont="1" applyBorder="1" applyAlignment="1">
      <alignment vertical="top" wrapText="1"/>
    </xf>
    <xf numFmtId="0" fontId="35" fillId="0" borderId="0" xfId="0" applyFont="1" applyBorder="1"/>
    <xf numFmtId="0" fontId="11" fillId="0" borderId="0" xfId="0" applyFont="1" applyAlignment="1"/>
    <xf numFmtId="0" fontId="11" fillId="0" borderId="0" xfId="6" applyFont="1" applyBorder="1" applyAlignment="1">
      <alignment wrapText="1"/>
    </xf>
    <xf numFmtId="0" fontId="57" fillId="0" borderId="0" xfId="0" applyFont="1" applyAlignment="1">
      <alignment vertical="top"/>
    </xf>
    <xf numFmtId="0" fontId="35" fillId="0" borderId="37" xfId="0" applyFont="1" applyBorder="1"/>
    <xf numFmtId="0" fontId="11" fillId="0" borderId="0" xfId="9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8" fillId="0" borderId="0" xfId="6" applyFont="1" applyAlignment="1">
      <alignment horizontal="left"/>
    </xf>
    <xf numFmtId="0" fontId="11" fillId="0" borderId="0" xfId="0" applyNumberFormat="1" applyFont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9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9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right" vertical="top" wrapText="1"/>
    </xf>
    <xf numFmtId="0" fontId="18" fillId="0" borderId="11" xfId="0" applyNumberFormat="1" applyFont="1" applyBorder="1" applyAlignment="1">
      <alignment horizontal="right" vertical="top" wrapText="1"/>
    </xf>
    <xf numFmtId="0" fontId="10" fillId="7" borderId="8" xfId="0" applyFont="1" applyFill="1" applyBorder="1" applyAlignment="1">
      <alignment vertical="top" wrapText="1"/>
    </xf>
    <xf numFmtId="4" fontId="18" fillId="7" borderId="8" xfId="0" applyNumberFormat="1" applyFont="1" applyFill="1" applyBorder="1" applyAlignment="1">
      <alignment horizontal="right" vertical="top" wrapText="1"/>
    </xf>
    <xf numFmtId="168" fontId="29" fillId="6" borderId="8" xfId="28" applyNumberFormat="1" applyFont="1" applyFill="1" applyBorder="1" applyAlignment="1">
      <alignment horizontal="center"/>
    </xf>
    <xf numFmtId="4" fontId="29" fillId="6" borderId="8" xfId="28" applyNumberFormat="1" applyFont="1" applyFill="1" applyBorder="1" applyAlignment="1">
      <alignment horizontal="center"/>
    </xf>
    <xf numFmtId="0" fontId="29" fillId="6" borderId="8" xfId="28" applyFont="1" applyFill="1" applyBorder="1" applyAlignment="1">
      <alignment horizontal="left"/>
    </xf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indent="1"/>
    </xf>
    <xf numFmtId="0" fontId="11" fillId="0" borderId="0" xfId="6" applyFont="1" applyBorder="1">
      <alignment horizontal="center"/>
    </xf>
    <xf numFmtId="0" fontId="11" fillId="0" borderId="0" xfId="6" applyFont="1" applyBorder="1" applyAlignment="1">
      <alignment horizontal="right"/>
    </xf>
    <xf numFmtId="0" fontId="11" fillId="0" borderId="0" xfId="6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37" xfId="6" applyFont="1" applyBorder="1" applyAlignment="1">
      <alignment vertical="top" wrapText="1"/>
    </xf>
    <xf numFmtId="0" fontId="35" fillId="0" borderId="0" xfId="0" applyFont="1" applyBorder="1"/>
    <xf numFmtId="0" fontId="11" fillId="0" borderId="0" xfId="0" applyFont="1" applyAlignment="1"/>
    <xf numFmtId="0" fontId="11" fillId="0" borderId="0" xfId="6" applyFont="1" applyBorder="1" applyAlignment="1">
      <alignment wrapText="1"/>
    </xf>
    <xf numFmtId="0" fontId="57" fillId="0" borderId="0" xfId="0" applyFont="1" applyAlignment="1">
      <alignment vertical="top"/>
    </xf>
    <xf numFmtId="0" fontId="35" fillId="0" borderId="37" xfId="0" applyFont="1" applyBorder="1"/>
    <xf numFmtId="0" fontId="11" fillId="0" borderId="0" xfId="9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8" fillId="0" borderId="0" xfId="6" applyFont="1" applyAlignment="1">
      <alignment horizontal="left"/>
    </xf>
    <xf numFmtId="0" fontId="11" fillId="0" borderId="0" xfId="0" applyNumberFormat="1" applyFont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9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9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right" vertical="top" wrapText="1"/>
    </xf>
    <xf numFmtId="0" fontId="18" fillId="0" borderId="11" xfId="0" applyNumberFormat="1" applyFont="1" applyBorder="1" applyAlignment="1">
      <alignment horizontal="right" vertical="top" wrapText="1"/>
    </xf>
    <xf numFmtId="0" fontId="61" fillId="6" borderId="0" xfId="4" applyFont="1" applyFill="1" applyAlignment="1">
      <alignment vertical="center"/>
    </xf>
    <xf numFmtId="0" fontId="61" fillId="6" borderId="0" xfId="4" applyFont="1" applyFill="1"/>
    <xf numFmtId="0" fontId="61" fillId="6" borderId="0" xfId="4" applyFont="1" applyFill="1" applyAlignment="1">
      <alignment vertical="top"/>
    </xf>
    <xf numFmtId="0" fontId="72" fillId="6" borderId="27" xfId="4" applyFont="1" applyFill="1" applyBorder="1" applyAlignment="1">
      <alignment vertical="center"/>
    </xf>
    <xf numFmtId="0" fontId="73" fillId="6" borderId="14" xfId="4" applyFont="1" applyFill="1" applyBorder="1" applyAlignment="1">
      <alignment vertical="center"/>
    </xf>
    <xf numFmtId="0" fontId="73" fillId="6" borderId="14" xfId="4" applyFont="1" applyFill="1" applyBorder="1" applyAlignment="1">
      <alignment horizontal="center" vertical="center"/>
    </xf>
    <xf numFmtId="0" fontId="73" fillId="6" borderId="20" xfId="4" applyFont="1" applyFill="1" applyBorder="1" applyAlignment="1">
      <alignment horizontal="right" vertical="center"/>
    </xf>
    <xf numFmtId="0" fontId="73" fillId="6" borderId="0" xfId="4" applyFont="1" applyFill="1" applyAlignment="1">
      <alignment vertical="center"/>
    </xf>
    <xf numFmtId="0" fontId="7" fillId="6" borderId="0" xfId="4" applyFont="1" applyFill="1" applyAlignment="1">
      <alignment vertical="center"/>
    </xf>
    <xf numFmtId="0" fontId="7" fillId="6" borderId="8" xfId="4" applyFont="1" applyFill="1" applyBorder="1" applyAlignment="1">
      <alignment horizontal="center" vertical="center" wrapText="1"/>
    </xf>
    <xf numFmtId="0" fontId="74" fillId="6" borderId="9" xfId="4" applyFont="1" applyFill="1" applyBorder="1" applyAlignment="1">
      <alignment horizontal="center" vertical="center"/>
    </xf>
    <xf numFmtId="0" fontId="7" fillId="6" borderId="8" xfId="4" applyFont="1" applyFill="1" applyBorder="1" applyAlignment="1">
      <alignment horizontal="left" vertical="center" wrapText="1"/>
    </xf>
    <xf numFmtId="0" fontId="7" fillId="6" borderId="28" xfId="4" applyFont="1" applyFill="1" applyBorder="1" applyAlignment="1">
      <alignment horizontal="left" vertical="center"/>
    </xf>
    <xf numFmtId="0" fontId="7" fillId="6" borderId="8" xfId="4" applyFont="1" applyFill="1" applyBorder="1" applyAlignment="1">
      <alignment horizontal="center" vertical="center"/>
    </xf>
    <xf numFmtId="0" fontId="74" fillId="6" borderId="8" xfId="4" applyFont="1" applyFill="1" applyBorder="1" applyAlignment="1">
      <alignment horizontal="left" vertical="center"/>
    </xf>
    <xf numFmtId="0" fontId="74" fillId="6" borderId="28" xfId="4" applyFont="1" applyFill="1" applyBorder="1" applyAlignment="1">
      <alignment horizontal="left" vertical="center"/>
    </xf>
    <xf numFmtId="0" fontId="7" fillId="6" borderId="26" xfId="4" applyFont="1" applyFill="1" applyBorder="1" applyAlignment="1">
      <alignment horizontal="center" vertical="center"/>
    </xf>
    <xf numFmtId="0" fontId="74" fillId="6" borderId="8" xfId="4" applyFont="1" applyFill="1" applyBorder="1" applyAlignment="1">
      <alignment horizontal="center" vertical="center"/>
    </xf>
    <xf numFmtId="165" fontId="7" fillId="6" borderId="8" xfId="4" applyNumberFormat="1" applyFont="1" applyFill="1" applyBorder="1" applyAlignment="1">
      <alignment horizontal="center" vertical="center" wrapText="1"/>
    </xf>
    <xf numFmtId="176" fontId="7" fillId="6" borderId="8" xfId="55" applyNumberFormat="1" applyFont="1" applyFill="1" applyBorder="1" applyAlignment="1">
      <alignment horizontal="center" vertical="center" wrapText="1"/>
    </xf>
    <xf numFmtId="0" fontId="74" fillId="6" borderId="8" xfId="4" applyFont="1" applyFill="1" applyBorder="1" applyAlignment="1">
      <alignment horizontal="left" vertical="center" wrapText="1"/>
    </xf>
    <xf numFmtId="0" fontId="7" fillId="6" borderId="28" xfId="4" applyFont="1" applyFill="1" applyBorder="1" applyAlignment="1">
      <alignment horizontal="center" vertical="center" wrapText="1"/>
    </xf>
    <xf numFmtId="171" fontId="74" fillId="6" borderId="26" xfId="26" applyFont="1" applyFill="1" applyBorder="1" applyAlignment="1">
      <alignment horizontal="right" vertical="center" wrapText="1"/>
    </xf>
    <xf numFmtId="171" fontId="7" fillId="6" borderId="8" xfId="26" applyFont="1" applyFill="1" applyBorder="1" applyAlignment="1">
      <alignment horizontal="right" vertical="center" wrapText="1"/>
    </xf>
    <xf numFmtId="1" fontId="7" fillId="6" borderId="0" xfId="4" applyNumberFormat="1" applyFont="1" applyFill="1" applyAlignment="1">
      <alignment vertical="center"/>
    </xf>
    <xf numFmtId="0" fontId="74" fillId="0" borderId="8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 wrapText="1"/>
    </xf>
    <xf numFmtId="10" fontId="7" fillId="0" borderId="8" xfId="4" applyNumberFormat="1" applyFont="1" applyBorder="1" applyAlignment="1">
      <alignment horizontal="center" vertical="center" wrapText="1"/>
    </xf>
    <xf numFmtId="4" fontId="7" fillId="0" borderId="8" xfId="4" applyNumberFormat="1" applyFont="1" applyBorder="1" applyAlignment="1">
      <alignment horizontal="center" vertical="center" wrapText="1"/>
    </xf>
    <xf numFmtId="3" fontId="7" fillId="0" borderId="8" xfId="4" applyNumberFormat="1" applyFont="1" applyBorder="1" applyAlignment="1">
      <alignment horizontal="center" vertical="center" wrapText="1"/>
    </xf>
    <xf numFmtId="4" fontId="7" fillId="0" borderId="8" xfId="4" applyNumberFormat="1" applyFont="1" applyBorder="1" applyAlignment="1">
      <alignment horizontal="right" vertical="center" wrapText="1"/>
    </xf>
    <xf numFmtId="0" fontId="7" fillId="0" borderId="0" xfId="4" applyFont="1" applyAlignment="1">
      <alignment vertical="center"/>
    </xf>
    <xf numFmtId="0" fontId="7" fillId="0" borderId="8" xfId="4" applyFont="1" applyBorder="1" applyAlignment="1">
      <alignment horizontal="left" vertical="center" wrapText="1"/>
    </xf>
    <xf numFmtId="167" fontId="7" fillId="0" borderId="8" xfId="4" applyNumberFormat="1" applyFont="1" applyBorder="1" applyAlignment="1">
      <alignment horizontal="center" vertical="center" wrapText="1"/>
    </xf>
    <xf numFmtId="4" fontId="7" fillId="0" borderId="8" xfId="4" applyNumberFormat="1" applyFont="1" applyBorder="1" applyAlignment="1">
      <alignment horizontal="center" vertical="center"/>
    </xf>
    <xf numFmtId="3" fontId="7" fillId="0" borderId="8" xfId="4" applyNumberFormat="1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177" fontId="7" fillId="0" borderId="8" xfId="4" applyNumberFormat="1" applyFont="1" applyBorder="1" applyAlignment="1">
      <alignment horizontal="center" vertical="center" wrapText="1"/>
    </xf>
    <xf numFmtId="0" fontId="74" fillId="6" borderId="9" xfId="4" applyFont="1" applyFill="1" applyBorder="1" applyAlignment="1">
      <alignment horizontal="left" vertical="center" wrapText="1"/>
    </xf>
    <xf numFmtId="9" fontId="7" fillId="6" borderId="8" xfId="4" applyNumberFormat="1" applyFont="1" applyFill="1" applyBorder="1" applyAlignment="1">
      <alignment horizontal="center" vertical="center" wrapText="1"/>
    </xf>
    <xf numFmtId="2" fontId="7" fillId="6" borderId="8" xfId="4" applyNumberFormat="1" applyFont="1" applyFill="1" applyBorder="1" applyAlignment="1">
      <alignment horizontal="center" vertical="center"/>
    </xf>
    <xf numFmtId="171" fontId="74" fillId="6" borderId="8" xfId="26" applyFont="1" applyFill="1" applyBorder="1" applyAlignment="1">
      <alignment horizontal="right" vertical="center" wrapText="1"/>
    </xf>
    <xf numFmtId="0" fontId="74" fillId="6" borderId="26" xfId="4" applyFont="1" applyFill="1" applyBorder="1" applyAlignment="1">
      <alignment horizontal="left" vertical="center"/>
    </xf>
    <xf numFmtId="0" fontId="74" fillId="6" borderId="0" xfId="4" applyFont="1" applyFill="1" applyAlignment="1">
      <alignment vertical="center"/>
    </xf>
    <xf numFmtId="4" fontId="74" fillId="6" borderId="0" xfId="4" applyNumberFormat="1" applyFont="1" applyFill="1" applyAlignment="1">
      <alignment horizontal="right" vertical="center"/>
    </xf>
    <xf numFmtId="9" fontId="74" fillId="6" borderId="0" xfId="4" applyNumberFormat="1" applyFont="1" applyFill="1" applyAlignment="1">
      <alignment vertical="center"/>
    </xf>
    <xf numFmtId="9" fontId="74" fillId="6" borderId="0" xfId="4" applyNumberFormat="1" applyFont="1" applyFill="1" applyAlignment="1">
      <alignment horizontal="center" vertical="center"/>
    </xf>
    <xf numFmtId="10" fontId="74" fillId="6" borderId="0" xfId="29" applyNumberFormat="1" applyFont="1" applyFill="1" applyBorder="1" applyAlignment="1">
      <alignment horizontal="center" vertical="center"/>
    </xf>
    <xf numFmtId="179" fontId="7" fillId="6" borderId="0" xfId="4" applyNumberFormat="1" applyFont="1" applyFill="1" applyAlignment="1">
      <alignment horizontal="right" vertical="center"/>
    </xf>
    <xf numFmtId="43" fontId="75" fillId="6" borderId="0" xfId="55" applyFont="1" applyFill="1" applyAlignment="1">
      <alignment vertical="center"/>
    </xf>
    <xf numFmtId="4" fontId="7" fillId="6" borderId="0" xfId="4" applyNumberFormat="1" applyFont="1" applyFill="1" applyAlignment="1">
      <alignment vertical="center"/>
    </xf>
    <xf numFmtId="0" fontId="7" fillId="6" borderId="0" xfId="4" applyFont="1" applyFill="1" applyAlignment="1">
      <alignment horizontal="center" vertical="center"/>
    </xf>
    <xf numFmtId="0" fontId="7" fillId="6" borderId="0" xfId="4" applyFont="1" applyFill="1" applyAlignment="1">
      <alignment horizontal="right" vertical="center"/>
    </xf>
    <xf numFmtId="0" fontId="7" fillId="7" borderId="8" xfId="4" applyFont="1" applyFill="1" applyBorder="1" applyAlignment="1">
      <alignment horizontal="center" vertical="center"/>
    </xf>
    <xf numFmtId="0" fontId="74" fillId="7" borderId="26" xfId="4" applyFont="1" applyFill="1" applyBorder="1" applyAlignment="1">
      <alignment horizontal="left" vertical="center"/>
    </xf>
    <xf numFmtId="178" fontId="74" fillId="7" borderId="8" xfId="4" applyNumberFormat="1" applyFont="1" applyFill="1" applyBorder="1" applyAlignment="1">
      <alignment horizontal="center" vertical="center"/>
    </xf>
    <xf numFmtId="4" fontId="74" fillId="7" borderId="8" xfId="4" applyNumberFormat="1" applyFont="1" applyFill="1" applyBorder="1" applyAlignment="1">
      <alignment horizontal="right" vertical="center"/>
    </xf>
    <xf numFmtId="171" fontId="7" fillId="6" borderId="8" xfId="26" applyFont="1" applyFill="1" applyBorder="1" applyAlignment="1">
      <alignment horizontal="center" vertical="center" wrapText="1"/>
    </xf>
    <xf numFmtId="171" fontId="74" fillId="6" borderId="26" xfId="26" applyFont="1" applyFill="1" applyBorder="1" applyAlignment="1">
      <alignment horizontal="center" vertical="center" wrapText="1"/>
    </xf>
    <xf numFmtId="0" fontId="7" fillId="7" borderId="8" xfId="4" applyFont="1" applyFill="1" applyBorder="1" applyAlignment="1">
      <alignment horizontal="center" vertical="center" wrapText="1"/>
    </xf>
    <xf numFmtId="49" fontId="11" fillId="0" borderId="8" xfId="46" applyNumberFormat="1" applyFont="1" applyFill="1" applyBorder="1" applyAlignment="1">
      <alignment horizontal="center" vertical="center" wrapText="1"/>
    </xf>
    <xf numFmtId="16" fontId="11" fillId="0" borderId="8" xfId="46" quotePrefix="1" applyNumberFormat="1" applyFont="1" applyFill="1" applyBorder="1" applyAlignment="1">
      <alignment horizontal="center" vertical="center" wrapText="1"/>
    </xf>
    <xf numFmtId="0" fontId="61" fillId="0" borderId="8" xfId="49" applyFont="1" applyFill="1" applyBorder="1" applyAlignment="1">
      <alignment vertical="top" wrapText="1"/>
    </xf>
    <xf numFmtId="0" fontId="11" fillId="0" borderId="8" xfId="46" applyFill="1" applyBorder="1" applyAlignment="1">
      <alignment horizontal="center" vertical="center" wrapText="1"/>
    </xf>
    <xf numFmtId="0" fontId="63" fillId="7" borderId="8" xfId="46" applyFont="1" applyFill="1" applyBorder="1" applyAlignment="1">
      <alignment horizontal="center" vertical="center" wrapText="1"/>
    </xf>
    <xf numFmtId="4" fontId="76" fillId="7" borderId="8" xfId="46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74" fillId="0" borderId="0" xfId="4" applyFont="1" applyFill="1" applyAlignment="1">
      <alignment horizontal="center" vertical="center" wrapText="1"/>
    </xf>
    <xf numFmtId="0" fontId="22" fillId="0" borderId="0" xfId="45" applyFill="1"/>
    <xf numFmtId="0" fontId="7" fillId="0" borderId="8" xfId="4" applyFont="1" applyFill="1" applyBorder="1" applyAlignment="1">
      <alignment horizontal="center" vertical="center" wrapText="1"/>
    </xf>
    <xf numFmtId="0" fontId="74" fillId="0" borderId="8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left" vertical="center" wrapText="1" shrinkToFit="1"/>
    </xf>
    <xf numFmtId="180" fontId="7" fillId="0" borderId="8" xfId="4" applyNumberFormat="1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 shrinkToFit="1"/>
    </xf>
    <xf numFmtId="0" fontId="74" fillId="0" borderId="28" xfId="4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 wrapText="1"/>
    </xf>
    <xf numFmtId="180" fontId="74" fillId="0" borderId="8" xfId="4" applyNumberFormat="1" applyFont="1" applyFill="1" applyBorder="1" applyAlignment="1">
      <alignment horizontal="center" vertical="center" wrapText="1"/>
    </xf>
    <xf numFmtId="9" fontId="7" fillId="0" borderId="8" xfId="29" applyFont="1" applyFill="1" applyBorder="1" applyAlignment="1">
      <alignment horizontal="center" vertical="center" wrapText="1"/>
    </xf>
    <xf numFmtId="180" fontId="7" fillId="0" borderId="26" xfId="4" applyNumberFormat="1" applyFont="1" applyFill="1" applyBorder="1" applyAlignment="1">
      <alignment horizontal="center" vertical="center" wrapText="1"/>
    </xf>
    <xf numFmtId="180" fontId="74" fillId="0" borderId="26" xfId="4" applyNumberFormat="1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left" vertical="center" wrapText="1"/>
    </xf>
    <xf numFmtId="10" fontId="7" fillId="0" borderId="8" xfId="4" applyNumberFormat="1" applyFont="1" applyFill="1" applyBorder="1" applyAlignment="1">
      <alignment horizontal="center" vertical="center" wrapText="1"/>
    </xf>
    <xf numFmtId="4" fontId="7" fillId="0" borderId="8" xfId="4" applyNumberFormat="1" applyFont="1" applyFill="1" applyBorder="1" applyAlignment="1">
      <alignment horizontal="center" vertical="center" wrapText="1"/>
    </xf>
    <xf numFmtId="3" fontId="7" fillId="0" borderId="8" xfId="4" applyNumberFormat="1" applyFont="1" applyFill="1" applyBorder="1" applyAlignment="1">
      <alignment horizontal="center" vertical="center" wrapText="1"/>
    </xf>
    <xf numFmtId="167" fontId="7" fillId="0" borderId="8" xfId="4" applyNumberFormat="1" applyFont="1" applyFill="1" applyBorder="1" applyAlignment="1">
      <alignment horizontal="center" vertical="center" wrapText="1"/>
    </xf>
    <xf numFmtId="9" fontId="7" fillId="0" borderId="8" xfId="4" applyNumberFormat="1" applyFont="1" applyFill="1" applyBorder="1" applyAlignment="1">
      <alignment horizontal="center" vertical="center" wrapText="1"/>
    </xf>
    <xf numFmtId="177" fontId="7" fillId="0" borderId="8" xfId="4" applyNumberFormat="1" applyFont="1" applyFill="1" applyBorder="1" applyAlignment="1">
      <alignment horizontal="center" vertical="center" wrapText="1"/>
    </xf>
    <xf numFmtId="9" fontId="7" fillId="0" borderId="27" xfId="4" applyNumberFormat="1" applyFont="1" applyFill="1" applyBorder="1" applyAlignment="1">
      <alignment horizontal="center" vertical="center" wrapText="1"/>
    </xf>
    <xf numFmtId="2" fontId="7" fillId="0" borderId="8" xfId="4" applyNumberFormat="1" applyFont="1" applyFill="1" applyBorder="1" applyAlignment="1">
      <alignment horizontal="center" vertical="center" wrapText="1"/>
    </xf>
    <xf numFmtId="2" fontId="7" fillId="0" borderId="38" xfId="4" applyNumberFormat="1" applyFont="1" applyFill="1" applyBorder="1" applyAlignment="1">
      <alignment horizontal="center" vertical="center" wrapText="1"/>
    </xf>
    <xf numFmtId="0" fontId="74" fillId="0" borderId="8" xfId="4" applyFont="1" applyFill="1" applyBorder="1" applyAlignment="1">
      <alignment horizontal="left" vertical="center" wrapText="1"/>
    </xf>
    <xf numFmtId="172" fontId="74" fillId="0" borderId="8" xfId="30" applyFont="1" applyFill="1" applyBorder="1" applyAlignment="1">
      <alignment horizontal="center" vertical="center" wrapText="1"/>
    </xf>
    <xf numFmtId="0" fontId="7" fillId="7" borderId="26" xfId="4" applyFont="1" applyFill="1" applyBorder="1" applyAlignment="1">
      <alignment horizontal="center" vertical="center" wrapText="1"/>
    </xf>
    <xf numFmtId="178" fontId="74" fillId="7" borderId="8" xfId="4" applyNumberFormat="1" applyFont="1" applyFill="1" applyBorder="1" applyAlignment="1">
      <alignment horizontal="center" vertical="center" wrapText="1"/>
    </xf>
    <xf numFmtId="180" fontId="74" fillId="7" borderId="8" xfId="4" applyNumberFormat="1" applyFont="1" applyFill="1" applyBorder="1" applyAlignment="1">
      <alignment horizontal="center" vertical="center" wrapText="1"/>
    </xf>
    <xf numFmtId="0" fontId="7" fillId="0" borderId="8" xfId="46" applyFont="1" applyFill="1" applyBorder="1" applyAlignment="1">
      <alignment horizontal="left" vertical="center" wrapText="1"/>
    </xf>
    <xf numFmtId="0" fontId="45" fillId="7" borderId="8" xfId="0" applyNumberFormat="1" applyFont="1" applyFill="1" applyBorder="1" applyAlignment="1">
      <alignment horizontal="right" vertical="top"/>
    </xf>
    <xf numFmtId="0" fontId="0" fillId="0" borderId="0" xfId="0"/>
    <xf numFmtId="0" fontId="11" fillId="0" borderId="0" xfId="0" applyFont="1"/>
    <xf numFmtId="0" fontId="11" fillId="0" borderId="0" xfId="6" applyFont="1" applyBorder="1">
      <alignment horizontal="center"/>
    </xf>
    <xf numFmtId="0" fontId="11" fillId="0" borderId="0" xfId="6" applyFont="1" applyBorder="1" applyAlignment="1">
      <alignment horizontal="right"/>
    </xf>
    <xf numFmtId="0" fontId="10" fillId="0" borderId="0" xfId="0" applyFont="1" applyAlignment="1">
      <alignment horizontal="right"/>
    </xf>
    <xf numFmtId="0" fontId="35" fillId="0" borderId="0" xfId="0" applyFont="1"/>
    <xf numFmtId="0" fontId="11" fillId="0" borderId="0" xfId="6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NumberFormat="1" applyFont="1" applyAlignment="1">
      <alignment horizontal="right" vertical="top" wrapText="1"/>
    </xf>
    <xf numFmtId="0" fontId="11" fillId="0" borderId="0" xfId="9" applyFont="1" applyAlignment="1">
      <alignment horizontal="center" vertical="top" wrapText="1"/>
    </xf>
    <xf numFmtId="49" fontId="10" fillId="0" borderId="0" xfId="0" applyNumberFormat="1" applyFont="1" applyAlignment="1">
      <alignment vertical="top" wrapText="1"/>
    </xf>
    <xf numFmtId="0" fontId="35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/>
    </xf>
    <xf numFmtId="49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9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right" vertical="top" wrapText="1"/>
    </xf>
    <xf numFmtId="0" fontId="35" fillId="0" borderId="11" xfId="0" applyNumberFormat="1" applyFont="1" applyBorder="1" applyAlignment="1">
      <alignment horizontal="right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9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right" vertical="top" wrapText="1"/>
    </xf>
    <xf numFmtId="0" fontId="51" fillId="0" borderId="13" xfId="0" applyNumberFormat="1" applyFont="1" applyBorder="1" applyAlignment="1">
      <alignment horizontal="right" vertical="top"/>
    </xf>
    <xf numFmtId="0" fontId="45" fillId="0" borderId="11" xfId="0" applyNumberFormat="1" applyFont="1" applyBorder="1" applyAlignment="1">
      <alignment horizontal="right" vertical="top"/>
    </xf>
    <xf numFmtId="0" fontId="25" fillId="3" borderId="8" xfId="0" applyFont="1" applyFill="1" applyBorder="1" applyAlignment="1">
      <alignment horizontal="center" vertical="center" wrapText="1"/>
    </xf>
    <xf numFmtId="168" fontId="29" fillId="0" borderId="0" xfId="28" applyNumberFormat="1" applyFont="1" applyAlignment="1">
      <alignment horizontal="center" vertical="top"/>
    </xf>
    <xf numFmtId="14" fontId="54" fillId="0" borderId="0" xfId="28" applyNumberFormat="1" applyFont="1" applyFill="1" applyBorder="1"/>
    <xf numFmtId="14" fontId="54" fillId="0" borderId="0" xfId="28" applyNumberFormat="1" applyFont="1" applyBorder="1"/>
    <xf numFmtId="168" fontId="22" fillId="0" borderId="0" xfId="28" applyNumberFormat="1" applyBorder="1" applyAlignment="1">
      <alignment vertical="center"/>
    </xf>
    <xf numFmtId="168" fontId="22" fillId="0" borderId="0" xfId="28" applyNumberFormat="1" applyBorder="1" applyAlignment="1">
      <alignment horizontal="center" vertical="center"/>
    </xf>
    <xf numFmtId="175" fontId="29" fillId="0" borderId="8" xfId="28" applyNumberFormat="1" applyFont="1" applyBorder="1" applyAlignment="1">
      <alignment horizontal="center" vertical="center"/>
    </xf>
    <xf numFmtId="0" fontId="29" fillId="6" borderId="8" xfId="28" applyFont="1" applyFill="1" applyBorder="1" applyAlignment="1">
      <alignment horizontal="center" vertical="center" wrapText="1"/>
    </xf>
    <xf numFmtId="0" fontId="29" fillId="6" borderId="8" xfId="28" applyFont="1" applyFill="1" applyBorder="1" applyAlignment="1">
      <alignment horizontal="left" vertical="center" wrapText="1"/>
    </xf>
    <xf numFmtId="0" fontId="24" fillId="0" borderId="0" xfId="28" applyFont="1" applyAlignment="1">
      <alignment vertical="center" wrapText="1"/>
    </xf>
    <xf numFmtId="0" fontId="29" fillId="0" borderId="0" xfId="28" applyFont="1" applyAlignment="1">
      <alignment wrapText="1"/>
    </xf>
    <xf numFmtId="0" fontId="29" fillId="0" borderId="0" xfId="28" applyFont="1" applyAlignment="1">
      <alignment vertical="center" wrapText="1"/>
    </xf>
    <xf numFmtId="14" fontId="1" fillId="0" borderId="0" xfId="36" applyNumberForma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4" fillId="0" borderId="8" xfId="28" applyFont="1" applyBorder="1" applyAlignment="1">
      <alignment horizontal="center" vertical="center"/>
    </xf>
    <xf numFmtId="0" fontId="42" fillId="0" borderId="0" xfId="28" applyFont="1" applyAlignment="1">
      <alignment horizontal="center" wrapText="1"/>
    </xf>
    <xf numFmtId="0" fontId="42" fillId="0" borderId="1" xfId="28" applyFont="1" applyBorder="1" applyAlignment="1">
      <alignment horizont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43" fillId="0" borderId="8" xfId="28" applyFont="1" applyBorder="1" applyAlignment="1">
      <alignment horizontal="center" vertical="center" wrapText="1"/>
    </xf>
    <xf numFmtId="0" fontId="43" fillId="0" borderId="8" xfId="28" applyFont="1" applyBorder="1" applyAlignment="1">
      <alignment horizontal="center" vertical="center"/>
    </xf>
    <xf numFmtId="0" fontId="46" fillId="0" borderId="0" xfId="28" applyFont="1" applyBorder="1" applyAlignment="1">
      <alignment horizontal="left" vertical="center" wrapText="1"/>
    </xf>
    <xf numFmtId="0" fontId="45" fillId="0" borderId="0" xfId="28" applyFont="1" applyAlignment="1">
      <alignment horizontal="center"/>
    </xf>
    <xf numFmtId="0" fontId="45" fillId="0" borderId="0" xfId="28" applyFont="1" applyAlignment="1">
      <alignment horizontal="center" vertical="center" wrapText="1"/>
    </xf>
    <xf numFmtId="0" fontId="35" fillId="0" borderId="0" xfId="28" applyFont="1" applyBorder="1" applyAlignment="1">
      <alignment horizontal="left" vertical="center" wrapText="1"/>
    </xf>
    <xf numFmtId="0" fontId="45" fillId="0" borderId="0" xfId="28" applyFont="1" applyBorder="1" applyAlignment="1">
      <alignment horizontal="center" vertical="center" wrapText="1"/>
    </xf>
    <xf numFmtId="0" fontId="39" fillId="0" borderId="0" xfId="28" applyFont="1" applyBorder="1" applyAlignment="1">
      <alignment horizontal="left" vertical="top" wrapText="1"/>
    </xf>
    <xf numFmtId="0" fontId="35" fillId="0" borderId="0" xfId="28" applyFont="1" applyBorder="1" applyAlignment="1">
      <alignment horizontal="left" vertical="top" wrapText="1"/>
    </xf>
    <xf numFmtId="49" fontId="35" fillId="0" borderId="0" xfId="28" applyNumberFormat="1" applyFont="1" applyFill="1" applyBorder="1" applyAlignment="1">
      <alignment horizontal="justify" vertical="center" wrapText="1"/>
    </xf>
    <xf numFmtId="0" fontId="35" fillId="0" borderId="0" xfId="28" applyFont="1" applyBorder="1" applyAlignment="1">
      <alignment vertical="center" wrapText="1"/>
    </xf>
    <xf numFmtId="10" fontId="39" fillId="0" borderId="0" xfId="28" applyNumberFormat="1" applyFont="1" applyBorder="1" applyAlignment="1">
      <alignment vertical="center" wrapText="1"/>
    </xf>
    <xf numFmtId="0" fontId="39" fillId="0" borderId="0" xfId="28" applyFont="1" applyAlignment="1">
      <alignment vertical="center" wrapText="1"/>
    </xf>
    <xf numFmtId="0" fontId="35" fillId="0" borderId="0" xfId="28" applyFont="1" applyAlignment="1">
      <alignment vertical="center" wrapText="1"/>
    </xf>
    <xf numFmtId="0" fontId="35" fillId="0" borderId="0" xfId="28" applyFont="1" applyAlignment="1">
      <alignment horizontal="left" wrapText="1"/>
    </xf>
    <xf numFmtId="0" fontId="47" fillId="0" borderId="0" xfId="28" applyFont="1" applyBorder="1" applyAlignment="1">
      <alignment horizontal="center" vertical="top" wrapText="1"/>
    </xf>
    <xf numFmtId="0" fontId="35" fillId="0" borderId="0" xfId="28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49" fontId="29" fillId="0" borderId="0" xfId="15" applyNumberFormat="1" applyFont="1" applyAlignment="1">
      <alignment horizontal="left" vertical="center" wrapText="1"/>
    </xf>
    <xf numFmtId="0" fontId="24" fillId="0" borderId="0" xfId="15" applyFont="1" applyAlignment="1">
      <alignment horizontal="center"/>
    </xf>
    <xf numFmtId="0" fontId="24" fillId="0" borderId="0" xfId="15" applyFont="1" applyAlignment="1">
      <alignment horizontal="left" vertical="center" wrapText="1"/>
    </xf>
    <xf numFmtId="0" fontId="55" fillId="0" borderId="0" xfId="15" applyFont="1" applyFill="1" applyAlignment="1">
      <alignment horizontal="left" vertical="center" wrapText="1"/>
    </xf>
    <xf numFmtId="0" fontId="24" fillId="0" borderId="0" xfId="15" applyFont="1" applyAlignment="1">
      <alignment horizontal="center" vertical="center" wrapText="1"/>
    </xf>
    <xf numFmtId="0" fontId="29" fillId="0" borderId="0" xfId="15" applyFont="1" applyAlignment="1">
      <alignment horizontal="center" vertical="center"/>
    </xf>
    <xf numFmtId="49" fontId="39" fillId="6" borderId="0" xfId="15" applyNumberFormat="1" applyFont="1" applyFill="1" applyBorder="1" applyAlignment="1">
      <alignment horizontal="left" vertical="center" wrapText="1"/>
    </xf>
    <xf numFmtId="0" fontId="3" fillId="0" borderId="0" xfId="28" applyFont="1" applyAlignment="1">
      <alignment horizontal="center" vertical="center"/>
    </xf>
    <xf numFmtId="0" fontId="3" fillId="0" borderId="0" xfId="28" quotePrefix="1" applyFont="1" applyAlignment="1">
      <alignment horizontal="center" vertical="center" wrapText="1"/>
    </xf>
    <xf numFmtId="0" fontId="3" fillId="0" borderId="0" xfId="28" applyFont="1" applyAlignment="1">
      <alignment horizontal="center" vertical="center" wrapText="1"/>
    </xf>
    <xf numFmtId="0" fontId="4" fillId="8" borderId="8" xfId="28" applyFont="1" applyFill="1" applyBorder="1" applyAlignment="1">
      <alignment horizontal="center" vertical="center" wrapText="1"/>
    </xf>
    <xf numFmtId="0" fontId="29" fillId="0" borderId="9" xfId="28" applyFont="1" applyFill="1" applyBorder="1" applyAlignment="1">
      <alignment horizontal="center" vertical="center" wrapText="1"/>
    </xf>
    <xf numFmtId="0" fontId="29" fillId="0" borderId="28" xfId="28" applyFont="1" applyFill="1" applyBorder="1" applyAlignment="1">
      <alignment horizontal="center" vertical="center" wrapText="1"/>
    </xf>
    <xf numFmtId="0" fontId="29" fillId="0" borderId="26" xfId="28" applyFont="1" applyFill="1" applyBorder="1" applyAlignment="1">
      <alignment horizontal="center" vertical="center" wrapText="1"/>
    </xf>
    <xf numFmtId="0" fontId="29" fillId="0" borderId="9" xfId="28" applyFont="1" applyBorder="1" applyAlignment="1">
      <alignment horizontal="left" vertical="center" wrapText="1"/>
    </xf>
    <xf numFmtId="0" fontId="29" fillId="0" borderId="28" xfId="28" applyFont="1" applyBorder="1" applyAlignment="1">
      <alignment horizontal="left" vertical="center" wrapText="1"/>
    </xf>
    <xf numFmtId="0" fontId="29" fillId="0" borderId="26" xfId="28" applyFont="1" applyBorder="1" applyAlignment="1">
      <alignment horizontal="left" vertical="center" wrapText="1"/>
    </xf>
    <xf numFmtId="0" fontId="29" fillId="5" borderId="8" xfId="28" applyFont="1" applyFill="1" applyBorder="1" applyAlignment="1">
      <alignment horizontal="left" vertical="center"/>
    </xf>
    <xf numFmtId="0" fontId="29" fillId="0" borderId="8" xfId="28" applyFont="1" applyBorder="1" applyAlignment="1">
      <alignment horizontal="left" vertical="center" wrapText="1"/>
    </xf>
    <xf numFmtId="0" fontId="29" fillId="5" borderId="9" xfId="28" applyFont="1" applyFill="1" applyBorder="1" applyAlignment="1">
      <alignment horizontal="left" vertical="center" wrapText="1"/>
    </xf>
    <xf numFmtId="0" fontId="29" fillId="5" borderId="26" xfId="28" applyFont="1" applyFill="1" applyBorder="1" applyAlignment="1">
      <alignment horizontal="left" vertical="center" wrapText="1"/>
    </xf>
    <xf numFmtId="0" fontId="29" fillId="5" borderId="8" xfId="28" applyFont="1" applyFill="1" applyBorder="1" applyAlignment="1">
      <alignment horizontal="left" vertical="top"/>
    </xf>
    <xf numFmtId="0" fontId="22" fillId="0" borderId="8" xfId="28" applyBorder="1" applyAlignment="1">
      <alignment horizontal="center"/>
    </xf>
    <xf numFmtId="0" fontId="29" fillId="0" borderId="9" xfId="28" applyFont="1" applyBorder="1" applyAlignment="1">
      <alignment horizontal="center"/>
    </xf>
    <xf numFmtId="0" fontId="29" fillId="0" borderId="28" xfId="28" applyFont="1" applyBorder="1" applyAlignment="1">
      <alignment horizontal="center"/>
    </xf>
    <xf numFmtId="0" fontId="29" fillId="0" borderId="26" xfId="28" applyFont="1" applyBorder="1" applyAlignment="1">
      <alignment horizontal="center"/>
    </xf>
    <xf numFmtId="0" fontId="29" fillId="0" borderId="0" xfId="28" applyFont="1" applyAlignment="1">
      <alignment horizontal="left" vertical="top" wrapText="1"/>
    </xf>
    <xf numFmtId="0" fontId="29" fillId="7" borderId="11" xfId="28" applyFont="1" applyFill="1" applyBorder="1" applyAlignment="1">
      <alignment horizontal="center" vertical="center"/>
    </xf>
    <xf numFmtId="0" fontId="29" fillId="7" borderId="12" xfId="28" applyFont="1" applyFill="1" applyBorder="1" applyAlignment="1">
      <alignment horizontal="center" vertical="center"/>
    </xf>
    <xf numFmtId="0" fontId="29" fillId="7" borderId="11" xfId="28" applyFont="1" applyFill="1" applyBorder="1" applyAlignment="1">
      <alignment horizontal="center" vertical="center" wrapText="1"/>
    </xf>
    <xf numFmtId="0" fontId="29" fillId="7" borderId="12" xfId="28" applyFont="1" applyFill="1" applyBorder="1" applyAlignment="1">
      <alignment horizontal="center" vertical="center" wrapText="1"/>
    </xf>
    <xf numFmtId="0" fontId="29" fillId="7" borderId="8" xfId="28" applyFont="1" applyFill="1" applyBorder="1" applyAlignment="1">
      <alignment horizontal="center" vertical="center" wrapText="1"/>
    </xf>
    <xf numFmtId="0" fontId="29" fillId="0" borderId="0" xfId="28" applyFont="1" applyAlignment="1">
      <alignment horizontal="left" wrapText="1"/>
    </xf>
    <xf numFmtId="0" fontId="29" fillId="0" borderId="0" xfId="28" applyFont="1" applyAlignment="1">
      <alignment horizontal="center" vertical="center" wrapText="1"/>
    </xf>
    <xf numFmtId="0" fontId="24" fillId="0" borderId="0" xfId="28" quotePrefix="1" applyFont="1" applyAlignment="1">
      <alignment horizontal="center" vertical="center" wrapText="1"/>
    </xf>
    <xf numFmtId="0" fontId="24" fillId="0" borderId="0" xfId="28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4" fillId="6" borderId="0" xfId="15" applyFont="1" applyFill="1" applyAlignment="1">
      <alignment horizontal="center" vertical="center" wrapText="1"/>
    </xf>
    <xf numFmtId="0" fontId="29" fillId="6" borderId="0" xfId="15" applyFont="1" applyFill="1" applyAlignment="1">
      <alignment horizontal="left" vertical="top" wrapText="1"/>
    </xf>
    <xf numFmtId="0" fontId="29" fillId="6" borderId="0" xfId="15" applyFont="1" applyFill="1" applyAlignment="1">
      <alignment horizontal="left" vertical="top"/>
    </xf>
    <xf numFmtId="0" fontId="24" fillId="6" borderId="0" xfId="15" applyFont="1" applyFill="1" applyAlignment="1">
      <alignment horizontal="left" vertical="top" wrapText="1"/>
    </xf>
    <xf numFmtId="0" fontId="29" fillId="6" borderId="0" xfId="15" applyFont="1" applyFill="1" applyAlignment="1">
      <alignment horizontal="left" vertical="center" wrapText="1"/>
    </xf>
    <xf numFmtId="0" fontId="24" fillId="6" borderId="0" xfId="15" applyFont="1" applyFill="1" applyAlignment="1">
      <alignment horizontal="left" vertical="center" wrapText="1"/>
    </xf>
    <xf numFmtId="0" fontId="3" fillId="6" borderId="0" xfId="10" applyFont="1" applyFill="1" applyAlignment="1">
      <alignment horizontal="left" vertical="center"/>
    </xf>
    <xf numFmtId="49" fontId="24" fillId="7" borderId="11" xfId="15" applyNumberFormat="1" applyFont="1" applyFill="1" applyBorder="1" applyAlignment="1">
      <alignment horizontal="center" vertical="center" wrapText="1"/>
    </xf>
    <xf numFmtId="49" fontId="24" fillId="7" borderId="13" xfId="15" applyNumberFormat="1" applyFont="1" applyFill="1" applyBorder="1" applyAlignment="1">
      <alignment horizontal="center" vertical="center" wrapText="1"/>
    </xf>
    <xf numFmtId="49" fontId="24" fillId="7" borderId="12" xfId="15" applyNumberFormat="1" applyFont="1" applyFill="1" applyBorder="1" applyAlignment="1">
      <alignment horizontal="center" vertical="center" wrapText="1"/>
    </xf>
    <xf numFmtId="0" fontId="24" fillId="7" borderId="8" xfId="15" applyFont="1" applyFill="1" applyBorder="1" applyAlignment="1">
      <alignment horizontal="center"/>
    </xf>
    <xf numFmtId="0" fontId="24" fillId="6" borderId="27" xfId="15" applyFont="1" applyFill="1" applyBorder="1" applyAlignment="1">
      <alignment horizontal="center" vertical="center" wrapText="1"/>
    </xf>
    <xf numFmtId="0" fontId="24" fillId="6" borderId="14" xfId="15" applyFont="1" applyFill="1" applyBorder="1" applyAlignment="1">
      <alignment horizontal="center" vertical="center" wrapText="1"/>
    </xf>
    <xf numFmtId="0" fontId="24" fillId="6" borderId="20" xfId="15" applyFont="1" applyFill="1" applyBorder="1" applyAlignment="1">
      <alignment horizontal="center" vertical="center" wrapText="1"/>
    </xf>
    <xf numFmtId="49" fontId="24" fillId="6" borderId="9" xfId="15" applyNumberFormat="1" applyFont="1" applyFill="1" applyBorder="1" applyAlignment="1">
      <alignment horizontal="right" vertical="center" wrapText="1"/>
    </xf>
    <xf numFmtId="49" fontId="24" fillId="6" borderId="28" xfId="15" applyNumberFormat="1" applyFont="1" applyFill="1" applyBorder="1" applyAlignment="1">
      <alignment horizontal="right" vertical="center" wrapText="1"/>
    </xf>
    <xf numFmtId="49" fontId="24" fillId="6" borderId="26" xfId="15" applyNumberFormat="1" applyFont="1" applyFill="1" applyBorder="1" applyAlignment="1">
      <alignment horizontal="right" vertical="center" wrapText="1"/>
    </xf>
    <xf numFmtId="0" fontId="24" fillId="6" borderId="9" xfId="15" applyFont="1" applyFill="1" applyBorder="1" applyAlignment="1">
      <alignment horizontal="center" vertical="center" wrapText="1"/>
    </xf>
    <xf numFmtId="0" fontId="24" fillId="6" borderId="28" xfId="15" applyFont="1" applyFill="1" applyBorder="1" applyAlignment="1">
      <alignment horizontal="center" vertical="center" wrapText="1"/>
    </xf>
    <xf numFmtId="49" fontId="24" fillId="7" borderId="9" xfId="15" applyNumberFormat="1" applyFont="1" applyFill="1" applyBorder="1" applyAlignment="1">
      <alignment horizontal="right" vertical="center" wrapText="1"/>
    </xf>
    <xf numFmtId="49" fontId="24" fillId="7" borderId="28" xfId="15" applyNumberFormat="1" applyFont="1" applyFill="1" applyBorder="1" applyAlignment="1">
      <alignment horizontal="right" vertical="center" wrapText="1"/>
    </xf>
    <xf numFmtId="49" fontId="24" fillId="7" borderId="26" xfId="15" applyNumberFormat="1" applyFont="1" applyFill="1" applyBorder="1" applyAlignment="1">
      <alignment horizontal="right" vertical="center" wrapText="1"/>
    </xf>
    <xf numFmtId="0" fontId="3" fillId="0" borderId="0" xfId="17" quotePrefix="1" applyFont="1" applyFill="1" applyAlignment="1">
      <alignment horizontal="center" vertical="center" wrapText="1"/>
    </xf>
    <xf numFmtId="0" fontId="4" fillId="0" borderId="0" xfId="16" applyFont="1" applyFill="1" applyAlignment="1">
      <alignment wrapText="1"/>
    </xf>
    <xf numFmtId="0" fontId="4" fillId="0" borderId="0" xfId="18" quotePrefix="1" applyFont="1" applyFill="1" applyAlignment="1">
      <alignment horizontal="center" vertical="top" wrapText="1"/>
    </xf>
    <xf numFmtId="0" fontId="3" fillId="0" borderId="0" xfId="19" quotePrefix="1" applyFont="1" applyFill="1" applyAlignment="1">
      <alignment horizontal="left" vertical="top" wrapText="1"/>
    </xf>
    <xf numFmtId="0" fontId="3" fillId="0" borderId="0" xfId="20" quotePrefix="1" applyFont="1" applyFill="1" applyAlignment="1">
      <alignment horizontal="left" vertical="top" wrapText="1"/>
    </xf>
    <xf numFmtId="0" fontId="3" fillId="0" borderId="0" xfId="16" applyFont="1" applyFill="1" applyAlignment="1">
      <alignment wrapText="1"/>
    </xf>
    <xf numFmtId="0" fontId="4" fillId="0" borderId="0" xfId="21" quotePrefix="1" applyFont="1" applyFill="1" applyAlignment="1">
      <alignment horizontal="left" vertical="center" wrapText="1"/>
    </xf>
    <xf numFmtId="4" fontId="4" fillId="0" borderId="11" xfId="26" applyNumberFormat="1" applyFont="1" applyFill="1" applyBorder="1" applyAlignment="1">
      <alignment horizontal="center" vertical="center" wrapText="1"/>
    </xf>
    <xf numFmtId="4" fontId="4" fillId="0" borderId="13" xfId="26" applyNumberFormat="1" applyFont="1" applyFill="1" applyBorder="1" applyAlignment="1">
      <alignment horizontal="center" vertical="center" wrapText="1"/>
    </xf>
    <xf numFmtId="4" fontId="4" fillId="0" borderId="12" xfId="26" applyNumberFormat="1" applyFont="1" applyFill="1" applyBorder="1" applyAlignment="1">
      <alignment horizontal="center" vertical="center" wrapText="1"/>
    </xf>
    <xf numFmtId="0" fontId="4" fillId="0" borderId="8" xfId="24" quotePrefix="1" applyFont="1" applyFill="1" applyBorder="1" applyAlignment="1">
      <alignment horizontal="center" vertical="center" wrapText="1"/>
    </xf>
    <xf numFmtId="0" fontId="4" fillId="0" borderId="8" xfId="10" applyFont="1" applyBorder="1" applyAlignment="1">
      <alignment horizontal="center" wrapText="1"/>
    </xf>
    <xf numFmtId="0" fontId="4" fillId="0" borderId="8" xfId="24" quotePrefix="1" applyFont="1" applyFill="1" applyBorder="1" applyAlignment="1">
      <alignment horizontal="left" vertical="center" wrapText="1"/>
    </xf>
    <xf numFmtId="0" fontId="4" fillId="0" borderId="8" xfId="10" applyFont="1" applyBorder="1" applyAlignment="1">
      <alignment horizontal="left" vertical="center" wrapText="1"/>
    </xf>
    <xf numFmtId="0" fontId="4" fillId="0" borderId="9" xfId="25" quotePrefix="1" applyFont="1" applyFill="1" applyBorder="1" applyAlignment="1">
      <alignment horizontal="left" vertical="top" wrapText="1"/>
    </xf>
    <xf numFmtId="0" fontId="4" fillId="0" borderId="28" xfId="25" quotePrefix="1" applyFont="1" applyFill="1" applyBorder="1" applyAlignment="1">
      <alignment horizontal="left" vertical="top" wrapText="1"/>
    </xf>
    <xf numFmtId="0" fontId="4" fillId="0" borderId="26" xfId="25" quotePrefix="1" applyFont="1" applyFill="1" applyBorder="1" applyAlignment="1">
      <alignment horizontal="left" vertical="top" wrapText="1"/>
    </xf>
    <xf numFmtId="0" fontId="3" fillId="0" borderId="0" xfId="22" quotePrefix="1" applyFont="1" applyFill="1" applyAlignment="1">
      <alignment horizontal="left" vertical="center" wrapText="1"/>
    </xf>
    <xf numFmtId="0" fontId="4" fillId="0" borderId="0" xfId="20" quotePrefix="1" applyFont="1" applyFill="1" applyAlignment="1">
      <alignment horizontal="left" vertical="top" wrapText="1"/>
    </xf>
    <xf numFmtId="0" fontId="4" fillId="0" borderId="8" xfId="23" quotePrefix="1" applyFont="1" applyFill="1" applyBorder="1" applyAlignment="1">
      <alignment horizontal="center" vertical="center" wrapText="1"/>
    </xf>
    <xf numFmtId="0" fontId="4" fillId="0" borderId="8" xfId="10" applyFont="1" applyBorder="1" applyAlignment="1">
      <alignment horizontal="center" vertical="center" wrapText="1"/>
    </xf>
    <xf numFmtId="0" fontId="4" fillId="0" borderId="11" xfId="24" quotePrefix="1" applyFont="1" applyFill="1" applyBorder="1" applyAlignment="1">
      <alignment horizontal="center" vertical="center" wrapText="1"/>
    </xf>
    <xf numFmtId="0" fontId="4" fillId="0" borderId="13" xfId="24" quotePrefix="1" applyFont="1" applyFill="1" applyBorder="1" applyAlignment="1">
      <alignment horizontal="center" vertical="center" wrapText="1"/>
    </xf>
    <xf numFmtId="0" fontId="4" fillId="0" borderId="12" xfId="24" quotePrefix="1" applyFont="1" applyFill="1" applyBorder="1" applyAlignment="1">
      <alignment horizontal="center" vertical="center" wrapText="1"/>
    </xf>
    <xf numFmtId="0" fontId="61" fillId="6" borderId="9" xfId="4" applyFont="1" applyFill="1" applyBorder="1" applyAlignment="1">
      <alignment horizontal="left" vertical="top" wrapText="1"/>
    </xf>
    <xf numFmtId="0" fontId="61" fillId="6" borderId="26" xfId="4" applyFont="1" applyFill="1" applyBorder="1" applyAlignment="1">
      <alignment horizontal="left" vertical="top" wrapText="1"/>
    </xf>
    <xf numFmtId="0" fontId="70" fillId="6" borderId="9" xfId="4" applyFont="1" applyFill="1" applyBorder="1" applyAlignment="1">
      <alignment horizontal="left" vertical="top" wrapText="1"/>
    </xf>
    <xf numFmtId="0" fontId="70" fillId="6" borderId="28" xfId="4" applyFont="1" applyFill="1" applyBorder="1" applyAlignment="1">
      <alignment horizontal="left" vertical="top" wrapText="1"/>
    </xf>
    <xf numFmtId="0" fontId="70" fillId="6" borderId="26" xfId="4" applyFont="1" applyFill="1" applyBorder="1" applyAlignment="1">
      <alignment horizontal="left" vertical="top" wrapText="1"/>
    </xf>
    <xf numFmtId="0" fontId="7" fillId="7" borderId="8" xfId="4" applyFont="1" applyFill="1" applyBorder="1" applyAlignment="1">
      <alignment horizontal="center" vertical="center" wrapText="1"/>
    </xf>
    <xf numFmtId="0" fontId="7" fillId="7" borderId="11" xfId="4" applyFont="1" applyFill="1" applyBorder="1" applyAlignment="1">
      <alignment horizontal="center" vertical="center" wrapText="1"/>
    </xf>
    <xf numFmtId="0" fontId="7" fillId="7" borderId="35" xfId="4" applyFont="1" applyFill="1" applyBorder="1" applyAlignment="1">
      <alignment horizontal="center" vertical="center" wrapText="1"/>
    </xf>
    <xf numFmtId="0" fontId="70" fillId="6" borderId="8" xfId="4" applyFont="1" applyFill="1" applyBorder="1" applyAlignment="1">
      <alignment horizontal="center" vertical="center"/>
    </xf>
    <xf numFmtId="0" fontId="70" fillId="6" borderId="8" xfId="4" applyFont="1" applyFill="1" applyBorder="1" applyAlignment="1">
      <alignment horizontal="center" vertical="center" wrapText="1"/>
    </xf>
    <xf numFmtId="0" fontId="61" fillId="6" borderId="9" xfId="4" applyFont="1" applyFill="1" applyBorder="1" applyAlignment="1">
      <alignment horizontal="left" wrapText="1"/>
    </xf>
    <xf numFmtId="0" fontId="61" fillId="6" borderId="28" xfId="4" applyFont="1" applyFill="1" applyBorder="1" applyAlignment="1">
      <alignment horizontal="left" wrapText="1"/>
    </xf>
    <xf numFmtId="0" fontId="70" fillId="6" borderId="9" xfId="4" applyFont="1" applyFill="1" applyBorder="1" applyAlignment="1">
      <alignment horizontal="left" wrapText="1"/>
    </xf>
    <xf numFmtId="0" fontId="70" fillId="6" borderId="28" xfId="4" applyFont="1" applyFill="1" applyBorder="1" applyAlignment="1">
      <alignment horizontal="left" wrapText="1"/>
    </xf>
    <xf numFmtId="0" fontId="70" fillId="6" borderId="26" xfId="4" applyFont="1" applyFill="1" applyBorder="1" applyAlignment="1">
      <alignment horizontal="left" wrapText="1"/>
    </xf>
    <xf numFmtId="0" fontId="7" fillId="6" borderId="0" xfId="4" applyFont="1" applyFill="1" applyAlignment="1">
      <alignment horizontal="left" vertical="top" wrapText="1"/>
    </xf>
    <xf numFmtId="0" fontId="74" fillId="6" borderId="9" xfId="4" applyFont="1" applyFill="1" applyBorder="1" applyAlignment="1">
      <alignment horizontal="left" vertical="center"/>
    </xf>
    <xf numFmtId="0" fontId="74" fillId="6" borderId="28" xfId="4" applyFont="1" applyFill="1" applyBorder="1" applyAlignment="1">
      <alignment horizontal="left" vertical="center"/>
    </xf>
    <xf numFmtId="0" fontId="74" fillId="6" borderId="26" xfId="4" applyFont="1" applyFill="1" applyBorder="1" applyAlignment="1">
      <alignment horizontal="left" vertical="center"/>
    </xf>
    <xf numFmtId="0" fontId="74" fillId="7" borderId="9" xfId="4" applyFont="1" applyFill="1" applyBorder="1" applyAlignment="1">
      <alignment horizontal="left" vertical="center"/>
    </xf>
    <xf numFmtId="0" fontId="74" fillId="7" borderId="28" xfId="4" applyFont="1" applyFill="1" applyBorder="1" applyAlignment="1">
      <alignment horizontal="left" vertical="center"/>
    </xf>
    <xf numFmtId="0" fontId="74" fillId="7" borderId="26" xfId="4" applyFont="1" applyFill="1" applyBorder="1" applyAlignment="1">
      <alignment horizontal="left" vertical="center"/>
    </xf>
    <xf numFmtId="0" fontId="18" fillId="0" borderId="0" xfId="6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1" fillId="0" borderId="0" xfId="6" applyFont="1" applyAlignment="1">
      <alignment horizontal="left" vertical="top" wrapText="1"/>
    </xf>
    <xf numFmtId="0" fontId="0" fillId="0" borderId="0" xfId="0" applyAlignment="1"/>
    <xf numFmtId="49" fontId="50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18" fillId="7" borderId="8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vertical="top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28" xfId="4" applyFont="1" applyFill="1" applyBorder="1" applyAlignment="1">
      <alignment horizontal="center" vertical="center" wrapText="1"/>
    </xf>
    <xf numFmtId="0" fontId="7" fillId="0" borderId="26" xfId="4" applyFont="1" applyFill="1" applyBorder="1" applyAlignment="1">
      <alignment horizontal="center" vertical="center" wrapText="1"/>
    </xf>
    <xf numFmtId="0" fontId="74" fillId="0" borderId="9" xfId="4" applyFont="1" applyFill="1" applyBorder="1" applyAlignment="1">
      <alignment horizontal="center" vertical="center" wrapText="1"/>
    </xf>
    <xf numFmtId="0" fontId="74" fillId="0" borderId="28" xfId="4" applyFont="1" applyFill="1" applyBorder="1" applyAlignment="1">
      <alignment horizontal="center" vertical="center" wrapText="1"/>
    </xf>
    <xf numFmtId="0" fontId="74" fillId="0" borderId="26" xfId="4" applyFont="1" applyFill="1" applyBorder="1" applyAlignment="1">
      <alignment horizontal="center" vertical="center" wrapText="1"/>
    </xf>
    <xf numFmtId="0" fontId="74" fillId="7" borderId="9" xfId="4" applyFont="1" applyFill="1" applyBorder="1" applyAlignment="1">
      <alignment horizontal="left" vertical="center" wrapText="1"/>
    </xf>
    <xf numFmtId="0" fontId="74" fillId="7" borderId="28" xfId="4" applyFont="1" applyFill="1" applyBorder="1" applyAlignment="1">
      <alignment horizontal="left" vertical="center" wrapText="1"/>
    </xf>
    <xf numFmtId="0" fontId="74" fillId="7" borderId="26" xfId="4" applyFont="1" applyFill="1" applyBorder="1" applyAlignment="1">
      <alignment horizontal="left" vertical="center" wrapText="1"/>
    </xf>
    <xf numFmtId="0" fontId="78" fillId="0" borderId="0" xfId="4" applyFont="1" applyFill="1" applyAlignment="1">
      <alignment horizontal="center" vertical="center"/>
    </xf>
    <xf numFmtId="0" fontId="74" fillId="0" borderId="0" xfId="4" applyFont="1" applyFill="1" applyAlignment="1">
      <alignment horizontal="center" vertical="center" wrapText="1"/>
    </xf>
    <xf numFmtId="0" fontId="74" fillId="0" borderId="0" xfId="4" quotePrefix="1" applyFont="1" applyFill="1" applyAlignment="1">
      <alignment horizontal="center" vertical="center" wrapText="1"/>
    </xf>
    <xf numFmtId="0" fontId="74" fillId="0" borderId="0" xfId="4" applyFont="1" applyFill="1" applyAlignment="1">
      <alignment vertical="center" wrapText="1"/>
    </xf>
    <xf numFmtId="0" fontId="74" fillId="0" borderId="37" xfId="4" applyFont="1" applyFill="1" applyBorder="1" applyAlignment="1">
      <alignment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35" xfId="4" applyFont="1" applyFill="1" applyBorder="1" applyAlignment="1">
      <alignment horizontal="center" vertical="center" wrapText="1"/>
    </xf>
    <xf numFmtId="0" fontId="18" fillId="0" borderId="8" xfId="46" applyFont="1" applyFill="1" applyBorder="1" applyAlignment="1">
      <alignment horizontal="center" vertical="center" wrapText="1"/>
    </xf>
    <xf numFmtId="0" fontId="59" fillId="0" borderId="8" xfId="46" applyFont="1" applyFill="1" applyBorder="1" applyAlignment="1">
      <alignment horizontal="center" vertical="center" wrapText="1"/>
    </xf>
    <xf numFmtId="0" fontId="18" fillId="0" borderId="9" xfId="46" applyFont="1" applyFill="1" applyBorder="1" applyAlignment="1">
      <alignment horizontal="center" vertical="center" wrapText="1"/>
    </xf>
    <xf numFmtId="0" fontId="18" fillId="0" borderId="28" xfId="46" applyFont="1" applyFill="1" applyBorder="1" applyAlignment="1">
      <alignment horizontal="center" vertical="center" wrapText="1"/>
    </xf>
    <xf numFmtId="0" fontId="18" fillId="0" borderId="26" xfId="46" applyFont="1" applyFill="1" applyBorder="1" applyAlignment="1">
      <alignment horizontal="center" vertical="center" wrapText="1"/>
    </xf>
    <xf numFmtId="0" fontId="11" fillId="0" borderId="8" xfId="46" applyFont="1" applyFill="1" applyBorder="1" applyAlignment="1">
      <alignment horizontal="center" vertical="center" wrapText="1"/>
    </xf>
    <xf numFmtId="0" fontId="11" fillId="0" borderId="27" xfId="46" applyFont="1" applyBorder="1" applyAlignment="1">
      <alignment horizontal="left" vertical="center" wrapText="1"/>
    </xf>
    <xf numFmtId="0" fontId="11" fillId="0" borderId="14" xfId="46" applyFont="1" applyBorder="1" applyAlignment="1">
      <alignment horizontal="left" vertical="center" wrapText="1"/>
    </xf>
    <xf numFmtId="0" fontId="11" fillId="0" borderId="20" xfId="46" applyFont="1" applyBorder="1" applyAlignment="1">
      <alignment horizontal="left" vertical="center" wrapText="1"/>
    </xf>
    <xf numFmtId="0" fontId="11" fillId="0" borderId="36" xfId="46" applyFont="1" applyBorder="1" applyAlignment="1">
      <alignment horizontal="left" vertical="center" wrapText="1"/>
    </xf>
    <xf numFmtId="0" fontId="11" fillId="0" borderId="37" xfId="46" applyFont="1" applyBorder="1" applyAlignment="1">
      <alignment horizontal="left" vertical="center" wrapText="1"/>
    </xf>
    <xf numFmtId="0" fontId="11" fillId="0" borderId="38" xfId="46" applyFont="1" applyBorder="1" applyAlignment="1">
      <alignment horizontal="left" vertical="center" wrapText="1"/>
    </xf>
    <xf numFmtId="0" fontId="58" fillId="0" borderId="27" xfId="48" applyFont="1" applyFill="1" applyBorder="1" applyAlignment="1" applyProtection="1">
      <alignment horizontal="left" vertical="center" wrapText="1"/>
      <protection locked="0"/>
    </xf>
    <xf numFmtId="0" fontId="58" fillId="0" borderId="14" xfId="48" applyFont="1" applyFill="1" applyBorder="1" applyAlignment="1" applyProtection="1">
      <alignment horizontal="left" vertical="center" wrapText="1"/>
      <protection locked="0"/>
    </xf>
    <xf numFmtId="0" fontId="58" fillId="0" borderId="20" xfId="48" applyFont="1" applyFill="1" applyBorder="1" applyAlignment="1" applyProtection="1">
      <alignment horizontal="left" vertical="center" wrapText="1"/>
      <protection locked="0"/>
    </xf>
    <xf numFmtId="0" fontId="58" fillId="0" borderId="36" xfId="48" applyFont="1" applyFill="1" applyBorder="1" applyAlignment="1" applyProtection="1">
      <alignment horizontal="left" vertical="center" wrapText="1"/>
      <protection locked="0"/>
    </xf>
    <xf numFmtId="0" fontId="58" fillId="0" borderId="37" xfId="48" applyFont="1" applyFill="1" applyBorder="1" applyAlignment="1" applyProtection="1">
      <alignment horizontal="left" vertical="center" wrapText="1"/>
      <protection locked="0"/>
    </xf>
    <xf numFmtId="0" fontId="58" fillId="0" borderId="38" xfId="48" applyFont="1" applyFill="1" applyBorder="1" applyAlignment="1" applyProtection="1">
      <alignment horizontal="left" vertical="center" wrapText="1"/>
      <protection locked="0"/>
    </xf>
    <xf numFmtId="0" fontId="58" fillId="0" borderId="9" xfId="48" applyFont="1" applyFill="1" applyBorder="1" applyAlignment="1" applyProtection="1">
      <alignment horizontal="left" vertical="center" wrapText="1"/>
      <protection locked="0"/>
    </xf>
    <xf numFmtId="0" fontId="58" fillId="0" borderId="28" xfId="48" applyFont="1" applyFill="1" applyBorder="1" applyAlignment="1" applyProtection="1">
      <alignment horizontal="left" vertical="center" wrapText="1"/>
      <protection locked="0"/>
    </xf>
    <xf numFmtId="0" fontId="58" fillId="0" borderId="26" xfId="48" applyFont="1" applyFill="1" applyBorder="1" applyAlignment="1" applyProtection="1">
      <alignment horizontal="left" vertical="center" wrapText="1"/>
      <protection locked="0"/>
    </xf>
    <xf numFmtId="0" fontId="11" fillId="0" borderId="28" xfId="46" applyBorder="1" applyAlignment="1">
      <alignment horizontal="center" vertical="top" wrapText="1"/>
    </xf>
    <xf numFmtId="0" fontId="11" fillId="0" borderId="26" xfId="46" applyBorder="1" applyAlignment="1">
      <alignment horizontal="center" vertical="top" wrapText="1"/>
    </xf>
    <xf numFmtId="2" fontId="18" fillId="0" borderId="0" xfId="46" applyNumberFormat="1" applyFont="1" applyAlignment="1">
      <alignment horizontal="center"/>
    </xf>
    <xf numFmtId="0" fontId="18" fillId="0" borderId="0" xfId="46" applyFont="1" applyAlignment="1">
      <alignment horizontal="center"/>
    </xf>
    <xf numFmtId="0" fontId="11" fillId="0" borderId="9" xfId="46" applyFont="1" applyBorder="1" applyAlignment="1">
      <alignment horizontal="left" vertical="center"/>
    </xf>
    <xf numFmtId="0" fontId="11" fillId="0" borderId="26" xfId="46" applyFont="1" applyBorder="1" applyAlignment="1">
      <alignment horizontal="left" vertical="center"/>
    </xf>
    <xf numFmtId="0" fontId="58" fillId="0" borderId="28" xfId="48" applyFont="1" applyFill="1" applyBorder="1" applyAlignment="1" applyProtection="1">
      <alignment horizontal="center" vertical="top" wrapText="1"/>
      <protection locked="0"/>
    </xf>
    <xf numFmtId="0" fontId="58" fillId="0" borderId="26" xfId="48" applyFont="1" applyFill="1" applyBorder="1" applyAlignment="1" applyProtection="1">
      <alignment horizontal="center" vertical="top" wrapText="1"/>
      <protection locked="0"/>
    </xf>
    <xf numFmtId="0" fontId="58" fillId="0" borderId="9" xfId="48" applyFont="1" applyFill="1" applyBorder="1" applyAlignment="1" applyProtection="1">
      <alignment horizontal="left" vertical="top" wrapText="1"/>
      <protection locked="0"/>
    </xf>
    <xf numFmtId="0" fontId="58" fillId="0" borderId="28" xfId="48" applyFont="1" applyFill="1" applyBorder="1" applyAlignment="1" applyProtection="1">
      <alignment horizontal="left" vertical="top" wrapText="1"/>
      <protection locked="0"/>
    </xf>
    <xf numFmtId="0" fontId="58" fillId="0" borderId="26" xfId="48" applyFont="1" applyFill="1" applyBorder="1" applyAlignment="1" applyProtection="1">
      <alignment horizontal="left" vertical="top" wrapText="1"/>
      <protection locked="0"/>
    </xf>
    <xf numFmtId="0" fontId="63" fillId="0" borderId="8" xfId="46" applyFont="1" applyFill="1" applyBorder="1" applyAlignment="1">
      <alignment horizontal="center" vertical="center" wrapText="1"/>
    </xf>
    <xf numFmtId="0" fontId="59" fillId="7" borderId="9" xfId="46" applyFont="1" applyFill="1" applyBorder="1" applyAlignment="1">
      <alignment horizontal="center" vertical="center" wrapText="1"/>
    </xf>
    <xf numFmtId="0" fontId="59" fillId="7" borderId="28" xfId="46" applyFont="1" applyFill="1" applyBorder="1" applyAlignment="1">
      <alignment horizontal="center" vertical="center" wrapText="1"/>
    </xf>
    <xf numFmtId="0" fontId="59" fillId="7" borderId="26" xfId="46" applyFont="1" applyFill="1" applyBorder="1" applyAlignment="1">
      <alignment horizontal="center" vertical="center" wrapText="1"/>
    </xf>
    <xf numFmtId="0" fontId="59" fillId="0" borderId="9" xfId="46" applyFont="1" applyFill="1" applyBorder="1" applyAlignment="1">
      <alignment horizontal="center" vertical="center" wrapText="1"/>
    </xf>
    <xf numFmtId="0" fontId="59" fillId="0" borderId="28" xfId="46" applyFont="1" applyFill="1" applyBorder="1" applyAlignment="1">
      <alignment horizontal="center" vertical="center" wrapText="1"/>
    </xf>
    <xf numFmtId="0" fontId="59" fillId="0" borderId="26" xfId="46" applyFont="1" applyFill="1" applyBorder="1" applyAlignment="1">
      <alignment horizontal="center" vertical="center" wrapText="1"/>
    </xf>
    <xf numFmtId="0" fontId="63" fillId="0" borderId="11" xfId="46" applyFont="1" applyFill="1" applyBorder="1" applyAlignment="1">
      <alignment horizontal="center" vertical="center" wrapText="1"/>
    </xf>
    <xf numFmtId="0" fontId="63" fillId="0" borderId="13" xfId="46" applyFont="1" applyFill="1" applyBorder="1" applyAlignment="1">
      <alignment horizontal="center" vertical="center" wrapText="1"/>
    </xf>
    <xf numFmtId="0" fontId="63" fillId="0" borderId="35" xfId="46" applyFont="1" applyFill="1" applyBorder="1" applyAlignment="1">
      <alignment horizontal="center" vertical="center" wrapText="1"/>
    </xf>
    <xf numFmtId="0" fontId="63" fillId="0" borderId="9" xfId="46" applyFont="1" applyFill="1" applyBorder="1" applyAlignment="1">
      <alignment horizontal="center" vertical="center" wrapText="1"/>
    </xf>
    <xf numFmtId="0" fontId="63" fillId="0" borderId="28" xfId="46" applyFont="1" applyFill="1" applyBorder="1" applyAlignment="1">
      <alignment horizontal="center" vertical="center" wrapText="1"/>
    </xf>
    <xf numFmtId="0" fontId="63" fillId="0" borderId="26" xfId="46" applyFont="1" applyFill="1" applyBorder="1" applyAlignment="1">
      <alignment horizontal="center" vertical="center" wrapText="1"/>
    </xf>
    <xf numFmtId="4" fontId="77" fillId="0" borderId="8" xfId="4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1" fillId="11" borderId="8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1" fillId="0" borderId="0" xfId="6" applyFont="1" applyBorder="1" applyAlignment="1">
      <alignment horizontal="left" vertical="top" wrapText="1"/>
    </xf>
    <xf numFmtId="0" fontId="56" fillId="0" borderId="14" xfId="6" applyFont="1" applyBorder="1" applyAlignment="1">
      <alignment horizontal="center" vertical="top" wrapText="1"/>
    </xf>
    <xf numFmtId="0" fontId="56" fillId="0" borderId="0" xfId="6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37" xfId="6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top"/>
    </xf>
    <xf numFmtId="0" fontId="18" fillId="0" borderId="0" xfId="6" applyFont="1" applyAlignment="1">
      <alignment horizontal="center"/>
    </xf>
    <xf numFmtId="0" fontId="18" fillId="0" borderId="37" xfId="6" applyFont="1" applyBorder="1" applyAlignment="1">
      <alignment horizontal="center" vertical="top" wrapText="1"/>
    </xf>
    <xf numFmtId="0" fontId="68" fillId="0" borderId="11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4" fontId="4" fillId="0" borderId="11" xfId="44" applyNumberFormat="1" applyFont="1" applyFill="1" applyBorder="1" applyAlignment="1">
      <alignment horizontal="center" vertical="center" wrapText="1"/>
    </xf>
    <xf numFmtId="4" fontId="4" fillId="0" borderId="13" xfId="44" applyNumberFormat="1" applyFont="1" applyFill="1" applyBorder="1" applyAlignment="1">
      <alignment horizontal="center" vertical="center" wrapText="1"/>
    </xf>
    <xf numFmtId="4" fontId="4" fillId="0" borderId="12" xfId="44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7" borderId="8" xfId="23" quotePrefix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0" borderId="0" xfId="20" quotePrefix="1" applyFont="1" applyFill="1" applyAlignment="1">
      <alignment horizontal="left" vertical="center" wrapText="1"/>
    </xf>
    <xf numFmtId="0" fontId="3" fillId="0" borderId="0" xfId="16" applyFont="1" applyFill="1" applyAlignment="1">
      <alignment vertical="center" wrapText="1"/>
    </xf>
    <xf numFmtId="0" fontId="11" fillId="0" borderId="8" xfId="8" applyFont="1" applyFill="1" applyBorder="1" applyAlignment="1">
      <alignment horizontal="left" vertical="center" wrapText="1"/>
    </xf>
    <xf numFmtId="0" fontId="18" fillId="0" borderId="8" xfId="8" applyFont="1" applyFill="1" applyBorder="1" applyAlignment="1">
      <alignment horizontal="left" vertical="center" wrapText="1"/>
    </xf>
    <xf numFmtId="0" fontId="18" fillId="0" borderId="8" xfId="4" applyFont="1" applyFill="1" applyBorder="1" applyAlignment="1">
      <alignment horizontal="left" vertical="center" wrapText="1"/>
    </xf>
    <xf numFmtId="0" fontId="10" fillId="0" borderId="0" xfId="4" applyFill="1" applyBorder="1" applyAlignment="1">
      <alignment horizontal="left" wrapText="1"/>
    </xf>
    <xf numFmtId="0" fontId="11" fillId="0" borderId="0" xfId="9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3" borderId="4" xfId="0" applyNumberFormat="1" applyFont="1" applyFill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center" vertical="center" wrapText="1"/>
    </xf>
    <xf numFmtId="49" fontId="4" fillId="9" borderId="21" xfId="0" applyNumberFormat="1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</cellXfs>
  <cellStyles count="56">
    <cellStyle name="S10 5" xfId="24"/>
    <cellStyle name="S12 4" xfId="25"/>
    <cellStyle name="S13 2" xfId="2"/>
    <cellStyle name="S2 6" xfId="21"/>
    <cellStyle name="S3 3" xfId="17"/>
    <cellStyle name="S4 4" xfId="18"/>
    <cellStyle name="S5 4" xfId="19"/>
    <cellStyle name="S6 4" xfId="20"/>
    <cellStyle name="S7 3" xfId="22"/>
    <cellStyle name="S8 3" xfId="23"/>
    <cellStyle name="Денежный 2 2" xfId="40"/>
    <cellStyle name="Итоги" xfId="8"/>
    <cellStyle name="ЛокСмета" xfId="7"/>
    <cellStyle name="Обычный" xfId="0" builtinId="0"/>
    <cellStyle name="Обычный 10 12" xfId="50"/>
    <cellStyle name="Обычный 100" xfId="11"/>
    <cellStyle name="Обычный 13 4 2" xfId="52"/>
    <cellStyle name="Обычный 140 3" xfId="13"/>
    <cellStyle name="Обычный 15" xfId="3"/>
    <cellStyle name="Обычный 18" xfId="16"/>
    <cellStyle name="Обычный 2" xfId="4"/>
    <cellStyle name="Обычный 2 2" xfId="5"/>
    <cellStyle name="Обычный 2 2 2 2" xfId="46"/>
    <cellStyle name="Обычный 2 2 2 4" xfId="54"/>
    <cellStyle name="Обычный 2 2 4" xfId="34"/>
    <cellStyle name="Обычный 2 3" xfId="37"/>
    <cellStyle name="Обычный 25 2" xfId="12"/>
    <cellStyle name="Обычный 27" xfId="36"/>
    <cellStyle name="Обычный 28 4" xfId="31"/>
    <cellStyle name="Обычный 28 4 2" xfId="38"/>
    <cellStyle name="Обычный 29 3" xfId="53"/>
    <cellStyle name="Обычный 3" xfId="15"/>
    <cellStyle name="Обычный 3 2" xfId="42"/>
    <cellStyle name="Обычный 3 2 3" xfId="45"/>
    <cellStyle name="Обычный 3 3" xfId="28"/>
    <cellStyle name="Обычный 32" xfId="39"/>
    <cellStyle name="Обычный 35" xfId="51"/>
    <cellStyle name="Обычный 4" xfId="14"/>
    <cellStyle name="Обычный 40" xfId="49"/>
    <cellStyle name="Обычный 49" xfId="10"/>
    <cellStyle name="Обычный_6200_PRT" xfId="48"/>
    <cellStyle name="Обычный_6200РД" xfId="47"/>
    <cellStyle name="ПИР" xfId="41"/>
    <cellStyle name="Процентный" xfId="1" builtinId="5"/>
    <cellStyle name="Процентный 10" xfId="35"/>
    <cellStyle name="Процентный 2" xfId="27"/>
    <cellStyle name="Процентный 2 2" xfId="29"/>
    <cellStyle name="Титул" xfId="6"/>
    <cellStyle name="Финансовый" xfId="55" builtinId="3"/>
    <cellStyle name="Финансовый [0] 2 2" xfId="30"/>
    <cellStyle name="Финансовый 13" xfId="44"/>
    <cellStyle name="Финансовый 2" xfId="26"/>
    <cellStyle name="Финансовый 3" xfId="43"/>
    <cellStyle name="Финансовый 3 4" xfId="32"/>
    <cellStyle name="Финансовый 7 2" xfId="33"/>
    <cellStyle name="Хво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80" Type="http://schemas.openxmlformats.org/officeDocument/2006/relationships/externalLink" Target="externalLinks/externalLink62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49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54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44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6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39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calcChain" Target="calcChain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7327</xdr:colOff>
      <xdr:row>6</xdr:row>
      <xdr:rowOff>168519</xdr:rowOff>
    </xdr:from>
    <xdr:to>
      <xdr:col>5</xdr:col>
      <xdr:colOff>351693</xdr:colOff>
      <xdr:row>6</xdr:row>
      <xdr:rowOff>175846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6726115" y="2271346"/>
          <a:ext cx="344366" cy="7327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7</xdr:row>
      <xdr:rowOff>161192</xdr:rowOff>
    </xdr:from>
    <xdr:to>
      <xdr:col>6</xdr:col>
      <xdr:colOff>131885</xdr:colOff>
      <xdr:row>7</xdr:row>
      <xdr:rowOff>175846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726115" y="2769577"/>
          <a:ext cx="791308" cy="14654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9</xdr:row>
      <xdr:rowOff>131886</xdr:rowOff>
    </xdr:from>
    <xdr:to>
      <xdr:col>8</xdr:col>
      <xdr:colOff>263769</xdr:colOff>
      <xdr:row>9</xdr:row>
      <xdr:rowOff>139212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6718788" y="3538905"/>
          <a:ext cx="1487366" cy="7326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10</xdr:row>
      <xdr:rowOff>123779</xdr:rowOff>
    </xdr:from>
    <xdr:to>
      <xdr:col>8</xdr:col>
      <xdr:colOff>249115</xdr:colOff>
      <xdr:row>10</xdr:row>
      <xdr:rowOff>134921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6726115" y="3845856"/>
          <a:ext cx="1465385" cy="1114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14</xdr:row>
      <xdr:rowOff>175847</xdr:rowOff>
    </xdr:from>
    <xdr:to>
      <xdr:col>8</xdr:col>
      <xdr:colOff>256442</xdr:colOff>
      <xdr:row>14</xdr:row>
      <xdr:rowOff>212480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6718788" y="5158155"/>
          <a:ext cx="1480039" cy="3663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15</xdr:row>
      <xdr:rowOff>168520</xdr:rowOff>
    </xdr:from>
    <xdr:to>
      <xdr:col>10</xdr:col>
      <xdr:colOff>212481</xdr:colOff>
      <xdr:row>15</xdr:row>
      <xdr:rowOff>183173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726115" y="5465885"/>
          <a:ext cx="1985597" cy="1465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128346</xdr:colOff>
      <xdr:row>16</xdr:row>
      <xdr:rowOff>146539</xdr:rowOff>
    </xdr:from>
    <xdr:to>
      <xdr:col>13</xdr:col>
      <xdr:colOff>373673</xdr:colOff>
      <xdr:row>16</xdr:row>
      <xdr:rowOff>156897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8906000" y="5758962"/>
          <a:ext cx="860788" cy="10358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131885</xdr:colOff>
      <xdr:row>17</xdr:row>
      <xdr:rowOff>87923</xdr:rowOff>
    </xdr:from>
    <xdr:to>
      <xdr:col>13</xdr:col>
      <xdr:colOff>381000</xdr:colOff>
      <xdr:row>17</xdr:row>
      <xdr:rowOff>95250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8909539" y="6022731"/>
          <a:ext cx="864576" cy="7327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7327</xdr:colOff>
      <xdr:row>11</xdr:row>
      <xdr:rowOff>146541</xdr:rowOff>
    </xdr:from>
    <xdr:to>
      <xdr:col>8</xdr:col>
      <xdr:colOff>241788</xdr:colOff>
      <xdr:row>11</xdr:row>
      <xdr:rowOff>146541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6726115" y="4183676"/>
          <a:ext cx="1458058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1267557</xdr:colOff>
      <xdr:row>12</xdr:row>
      <xdr:rowOff>161193</xdr:rowOff>
    </xdr:from>
    <xdr:to>
      <xdr:col>8</xdr:col>
      <xdr:colOff>249115</xdr:colOff>
      <xdr:row>12</xdr:row>
      <xdr:rowOff>161194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6718788" y="4513385"/>
          <a:ext cx="1472712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5" name="TextBox 4"/>
        <xdr:cNvSpPr txBox="1"/>
      </xdr:nvSpPr>
      <xdr:spPr>
        <a:xfrm>
          <a:off x="4782670" y="973455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6" name="TextBox 5"/>
        <xdr:cNvSpPr txBox="1"/>
      </xdr:nvSpPr>
      <xdr:spPr>
        <a:xfrm>
          <a:off x="4333316" y="9734550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7" name="TextBox 6"/>
        <xdr:cNvSpPr txBox="1"/>
      </xdr:nvSpPr>
      <xdr:spPr>
        <a:xfrm flipV="1">
          <a:off x="5438774" y="9734550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667000" y="973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1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12" name="TextBox 11"/>
        <xdr:cNvSpPr txBox="1"/>
      </xdr:nvSpPr>
      <xdr:spPr>
        <a:xfrm>
          <a:off x="5297020" y="857250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13" name="TextBox 12"/>
        <xdr:cNvSpPr txBox="1"/>
      </xdr:nvSpPr>
      <xdr:spPr>
        <a:xfrm>
          <a:off x="4847666" y="8572500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14" name="TextBox 13"/>
        <xdr:cNvSpPr txBox="1"/>
      </xdr:nvSpPr>
      <xdr:spPr>
        <a:xfrm flipV="1">
          <a:off x="6191249" y="8572500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1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1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1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1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19" name="TextBox 18"/>
        <xdr:cNvSpPr txBox="1"/>
      </xdr:nvSpPr>
      <xdr:spPr>
        <a:xfrm>
          <a:off x="5297020" y="8572500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20" name="TextBox 19"/>
        <xdr:cNvSpPr txBox="1"/>
      </xdr:nvSpPr>
      <xdr:spPr>
        <a:xfrm>
          <a:off x="4847666" y="8572500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21" name="TextBox 20"/>
        <xdr:cNvSpPr txBox="1"/>
      </xdr:nvSpPr>
      <xdr:spPr>
        <a:xfrm flipV="1">
          <a:off x="6191249" y="8572500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2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57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23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24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2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26" name="TextBox 25"/>
        <xdr:cNvSpPr txBox="1"/>
      </xdr:nvSpPr>
      <xdr:spPr>
        <a:xfrm>
          <a:off x="5297020" y="860107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27" name="TextBox 26"/>
        <xdr:cNvSpPr txBox="1"/>
      </xdr:nvSpPr>
      <xdr:spPr>
        <a:xfrm>
          <a:off x="4847666" y="860107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28" name="TextBox 27"/>
        <xdr:cNvSpPr txBox="1"/>
      </xdr:nvSpPr>
      <xdr:spPr>
        <a:xfrm flipV="1">
          <a:off x="6191249" y="860107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2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0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1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33" name="TextBox 32"/>
        <xdr:cNvSpPr txBox="1"/>
      </xdr:nvSpPr>
      <xdr:spPr>
        <a:xfrm>
          <a:off x="5297020" y="860107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34" name="TextBox 33"/>
        <xdr:cNvSpPr txBox="1"/>
      </xdr:nvSpPr>
      <xdr:spPr>
        <a:xfrm>
          <a:off x="4847666" y="860107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35" name="TextBox 34"/>
        <xdr:cNvSpPr txBox="1"/>
      </xdr:nvSpPr>
      <xdr:spPr>
        <a:xfrm flipV="1">
          <a:off x="6191249" y="860107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3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7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8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3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40" name="TextBox 39"/>
        <xdr:cNvSpPr txBox="1"/>
      </xdr:nvSpPr>
      <xdr:spPr>
        <a:xfrm>
          <a:off x="5297020" y="860107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41" name="TextBox 40"/>
        <xdr:cNvSpPr txBox="1"/>
      </xdr:nvSpPr>
      <xdr:spPr>
        <a:xfrm>
          <a:off x="4847666" y="860107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42" name="TextBox 41"/>
        <xdr:cNvSpPr txBox="1"/>
      </xdr:nvSpPr>
      <xdr:spPr>
        <a:xfrm flipV="1">
          <a:off x="6191249" y="860107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4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44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45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46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47" name="TextBox 46"/>
        <xdr:cNvSpPr txBox="1"/>
      </xdr:nvSpPr>
      <xdr:spPr>
        <a:xfrm>
          <a:off x="5297020" y="860107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48" name="TextBox 47"/>
        <xdr:cNvSpPr txBox="1"/>
      </xdr:nvSpPr>
      <xdr:spPr>
        <a:xfrm>
          <a:off x="4847666" y="860107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49" name="TextBox 48"/>
        <xdr:cNvSpPr txBox="1"/>
      </xdr:nvSpPr>
      <xdr:spPr>
        <a:xfrm flipV="1">
          <a:off x="6191249" y="860107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5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60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51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52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53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54" name="TextBox 53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55" name="TextBox 54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56" name="TextBox 55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5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58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59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6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61" name="TextBox 60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62" name="TextBox 61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63" name="TextBox 62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6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65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66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67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68" name="TextBox 67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69" name="TextBox 68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70" name="TextBox 69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7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7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7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7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75" name="TextBox 74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76" name="TextBox 75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77" name="TextBox 76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7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79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80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8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82" name="TextBox 81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83" name="TextBox 82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84" name="TextBox 83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8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86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87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88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89" name="TextBox 88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90" name="TextBox 89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91" name="TextBox 90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9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93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94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0</xdr:rowOff>
    </xdr:to>
    <xdr:sp macro="" textlink="">
      <xdr:nvSpPr>
        <xdr:cNvPr id="95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24</xdr:row>
      <xdr:rowOff>0</xdr:rowOff>
    </xdr:from>
    <xdr:ext cx="1051112" cy="395569"/>
    <xdr:sp macro="" textlink="">
      <xdr:nvSpPr>
        <xdr:cNvPr id="96" name="TextBox 95"/>
        <xdr:cNvSpPr txBox="1"/>
      </xdr:nvSpPr>
      <xdr:spPr>
        <a:xfrm>
          <a:off x="5297020" y="8162925"/>
          <a:ext cx="1051112" cy="395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1666316</xdr:colOff>
      <xdr:row>24</xdr:row>
      <xdr:rowOff>0</xdr:rowOff>
    </xdr:from>
    <xdr:ext cx="2353234" cy="315407"/>
    <xdr:sp macro="" textlink="">
      <xdr:nvSpPr>
        <xdr:cNvPr id="97" name="TextBox 96"/>
        <xdr:cNvSpPr txBox="1"/>
      </xdr:nvSpPr>
      <xdr:spPr>
        <a:xfrm>
          <a:off x="4847666" y="8162925"/>
          <a:ext cx="2353234" cy="315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400"/>
        </a:p>
      </xdr:txBody>
    </xdr:sp>
    <xdr:clientData/>
  </xdr:oneCellAnchor>
  <xdr:oneCellAnchor>
    <xdr:from>
      <xdr:col>3</xdr:col>
      <xdr:colOff>76199</xdr:colOff>
      <xdr:row>24</xdr:row>
      <xdr:rowOff>0</xdr:rowOff>
    </xdr:from>
    <xdr:ext cx="1465729" cy="333376"/>
    <xdr:sp macro="" textlink="">
      <xdr:nvSpPr>
        <xdr:cNvPr id="98" name="TextBox 97"/>
        <xdr:cNvSpPr txBox="1"/>
      </xdr:nvSpPr>
      <xdr:spPr>
        <a:xfrm flipV="1">
          <a:off x="6191249" y="8162925"/>
          <a:ext cx="1465729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ru-RU" sz="14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190500"/>
    <xdr:sp macro="" textlink="">
      <xdr:nvSpPr>
        <xdr:cNvPr id="9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3181350" y="816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user.KLG0043/&#1056;&#1072;&#1073;&#1086;&#1095;&#1080;&#1081;%20&#1089;&#1090;&#1086;&#1083;/&#1044;&#1080;&#1085;&#1072;&#1088;&#1072;/Documents%20and%20Settings/afismagilov/Local%20Settings/Temporary%20Internet%20Files/OLK164/&#1055;&#1044;&#1056;+&#1041;&#1102;&#1076;&#1078;&#1077;&#1090;%20&#1070;&#1053;&#1043;%20&#1053;&#1058;&#1062;%20&#1059;&#1092;&#1072;%20(2005-2006)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87;&#1072;&#1087;&#1082;&#1080;\Documents%20and%20Settings\&#1040;&#1076;&#1084;&#1080;&#1085;&#1080;&#1089;&#1090;&#1088;&#1072;&#1090;&#1086;&#1088;\&#1056;&#1072;&#1073;&#1086;&#1095;&#1080;&#1081;%20&#1089;&#1090;&#1086;&#1083;\&#1050;&#1086;&#1084;&#1084;%20&#1087;&#1088;&#1077;&#1076;&#1083;%20&#1087;&#1086;%20&#1057;&#1077;&#1088;&#1086;&#1086;&#1095;&#1080;&#1089;&#1090;&#1082;&#1077;-%20&#1040;&#1083;&#1072;&#1090;&#1086;&#1088;&#1082;&#1072;\&#1050;&#1086;&#1084;%20%20&#1087;&#1088;&#1077;&#1076;&#1083;%20&#1087;&#1086;%20&#1057;&#1077;&#1088;&#1086;&#1086;&#1095;&#1080;&#1089;&#1090;&#1082;&#1077;%20&#1040;&#1083;&#1072;&#1090;&#1086;&#1088;&#1082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lkina\Local%20Settings\Temporary%20Internet%20Files\Content.Outlook\U4QWQD3Y\&#1057;&#1084;&#1077;&#1090;&#1072;%20&#1085;&#1072;%20&#1056;&#1044;%20%20&#1040;&#1057;&#1059;%20&#1058;&#1055;%20%20&#1055;&#1057;%20&#1070;&#1078;&#1085;&#1072;&#1103;%20&#1050;&#1056;&#1059;&#1069;%20220%20&#1082;&#1042;%20&#1085;&#1086;&#107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Users/biruzova/Desktop/&#1057;&#1086;&#1083;&#1085;&#1077;&#1095;&#1085;.%20&#1073;&#1072;&#1090;&#1072;&#1088;&#1077;&#1103;%20-%20&#1056;&#1044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&#1055;&#1088;&#1086;&#1077;&#1082;&#1090;&#1099;\03_&#1050;&#1072;&#1084;&#1089;&#1082;&#1072;&#1103;_&#1043;&#1069;&#1057;\&#1047;&#1072;&#1084;&#1077;&#1085;&#1072;_&#1079;&#1072;&#1097;&#1080;&#1090;_&#1042;&#1051;_&#1042;&#1083;&#1072;&#1076;&#1080;&#1084;&#1080;&#1088;&#1089;&#1082;&#1072;&#1103;-2\!new_&#1050;&#1072;&#1084;&#1043;&#1069;&#1057;_&#1042;&#1083;&#1072;&#1076;&#1080;&#1084;&#1080;&#1088;&#1089;&#1082;&#1072;&#1103;2_&#1057;&#1052;&#1057;_&#1056;&#1072;&#1089;&#1095;&#1077;&#1090;_21080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oduws2003\&#1060;&#1080;&#1083;&#1080;&#1072;&#1083;%20&#1040;&#1057;&#1054;&#1044;&#1059;\&#1047;&#1072;&#1082;&#1072;&#1079;&#1095;&#1080;&#1082;&#1080;\&#1051;&#1059;&#1050;&#1054;&#1049;&#1051;-&#1055;&#1045;&#1056;&#1052;&#1053;&#1045;&#1060;&#1058;&#1068;\&#1050;&#1059;&#1059;&#1053;%20276%20&#1054;&#1089;&#1072;\&#1044;&#1086;&#1075;&#1086;&#1074;&#1086;&#1088;%20310%20&#1086;&#1090;%2006.02.03%20(&#1088;&#1077;&#1082;&#1086;&#1085;&#1089;&#1090;&#1088;&#1091;&#1082;&#1094;&#1080;&#1103;)\&#1044;&#1086;&#1087;.%20&#1089;&#1086;&#1075;&#1083;.%20&#8470;2%20&#1086;&#1090;%2001.09.04\&#1055;&#1088;&#1080;&#1083;&#1086;&#1078;.%20&#1076;.&#1089;.%202%20&#1082;%20&#1076;&#1086;&#1075;.%203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tmp/Temporary%20Internet%20Files/Content.Outlook/I72ZG5PP/&#1041;&#1044;&#1056;%20&#1057;&#1057;%201%20&#1082;&#1074;%202008%2014%2007%2020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&#1044;&#1086;&#1075;&#1086;&#1074;&#1086;&#1088;&#1085;&#1086;&#1081;%20&#1086;&#1090;&#1076;&#1077;&#1083;/&#1069;&#1082;&#1086;&#1085;&#1086;&#1084;&#1080;&#1082;&#1072;/&#1040;&#1082;&#1090;&#1099;-&#1054;&#1087;&#1083;&#1072;&#1090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oronina.PGBUH\&#1052;&#1086;&#1080;%20&#1076;&#1086;&#1082;&#1091;&#1084;&#1077;&#1085;&#1090;&#1099;\&#1057;&#1084;&#1077;&#1090;&#1099;\&#1041;&#1072;&#1081;&#1076;&#1072;&#1088;&#1072;&#1094;&#1082;&#1072;&#1103;%20&#1075;&#1091;&#1073;&#1072;%202007\&#1048;&#1079;&#1099;&#1089;&#1082;&#1072;&#1085;&#1080;&#1103;\&#1071;&#1043;&#1048;\&#1050;&#1055;+C&#1084;&#1077;&#1090;&#1072;%202007%20&#1071;&#1043;&#1048;%20%20(14.03.07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pi\pir\PROJECTS\GIP\Office4\1980\&#1044;&#1086;&#1075;&#1086;&#1074;&#1086;&#1088;\&#1080;&#1089;&#1087;&#1086;&#1083;&#1085;&#1080;&#1090;&#1077;&#1083;&#1100;&#1085;&#1099;&#1077;%20&#1089;&#1084;&#1077;&#1090;&#1099;\DELIVERY\&#1052;&#1086;&#1080;%20&#1076;&#1086;&#1082;&#1091;&#1084;&#1077;&#1085;&#1090;&#1099;\&#1050;&#1085;&#1080;&#1075;&#1072;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4;&#1054;&#1080;&#1069;&#1055;/&#1043;&#1072;&#1102;&#1085;&#1086;&#1074;&#1072;%20&#1051;%20&#1042;/&#1042;&#1067;&#1041;&#1054;&#1056;&#1043;&#1057;&#1050;&#1040;&#1071;%20&#1055;&#1055;&#1058;/&#1056;&#1072;&#1079;&#1076;&#1077;&#1083;%209.%20&#1057;&#1084;&#1077;&#1090;&#1099;/102-&#1057;&#1052;1%20&#1080;&#1079;&#1084;.3/EDIT/&#1054;&#1089;&#1090;&#1072;&#1083;&#1100;&#1085;&#1086;&#1077;/&#1044;&#1086;&#1082;&#1091;&#1084;&#1077;&#1085;&#1090;&#1072;&#1094;&#1080;&#1103;/&#1055;&#1072;&#1088;&#1075;&#1072;&#1083;&#1086;&#1074;&#1086;/&#1044;&#1083;&#1103;%20&#1057;&#1057;&#1056;/Documents%20and%20Settings/operator/Desktop/&#1051;&#1072;&#1090;&#1091;&#1096;&#1082;&#1080;&#1085;&#1072;/&#1087;&#1083;&#1072;&#1085;&#1080;&#1088;&#1086;&#1074;&#1072;&#1085;&#1080;&#1077;%20&#1090;&#1077;&#1082;&#1091;&#1097;&#1080;&#108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a\AppData\Roaming\Microsoft\AddIns\sumprop.xl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90;&#1077;&#1078;&#1085;&#1099;&#1077;%20&#1092;&#1086;&#1088;&#1084;&#1099;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5;&#1086;&#1103;&#1089;&#1085;&#1080;&#1090;&#1077;&#1083;&#1100;&#1085;&#1099;&#1077;%20&#1079;&#1072;&#1087;&#1080;&#1089;&#1082;&#1080;\4%20&#1072;&#1074;&#1075;&#1091;&#1089;&#1090;&#1072;%202006\Documents%20and%20Settings\Ustinov\Local%20Settings\Temporary%20Internet%20Files\OLK2B0\&#1054;&#1090;&#1087;&#1088;&#1072;&#1074;&#1083;&#1077;&#1085;&#1086;\brp\&#1043;&#1059;&#1060;&#1050;\GUF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топо"/>
      <sheetName val="Зап-3- СЦБ"/>
      <sheetName val="Данные для расчёта сметы"/>
      <sheetName val="RSOILBAL"/>
      <sheetName val="3.1 Проект на стр.скв."/>
      <sheetName val="Смета"/>
      <sheetName val="К.рын"/>
      <sheetName val="Суточная"/>
      <sheetName val="Коэфф1."/>
      <sheetName val="Шкаф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  <sheetName val="Data"/>
      <sheetName val="Титул"/>
      <sheetName val="Справочники"/>
      <sheetName val="BACT"/>
      <sheetName val="топография"/>
      <sheetName val="Общая часть"/>
      <sheetName val="Сводная"/>
      <sheetName val="Счет-Фактур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  <sheetName val="РС"/>
      <sheetName val="Norm"/>
      <sheetName val="ПДР"/>
      <sheetName val="Лист1"/>
      <sheetName val="Обновление"/>
      <sheetName val="Цена"/>
      <sheetName val="Prod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  <sheetName val="Спецификация"/>
      <sheetName val="Шатура 16,04"/>
      <sheetName val="Р 01-12 оф.прав"/>
      <sheetName val="Договорная цена"/>
      <sheetName val="Spec ИВЦ(16.08)"/>
      <sheetName val="топография"/>
      <sheetName val="Panduit_old"/>
      <sheetName val="Spec_ИВЦ"/>
      <sheetName val="Panduit_(new)"/>
      <sheetName val="Оборуд_в_шкафах"/>
      <sheetName val="Выборка_Заказчик"/>
      <sheetName val="Сводная_смета"/>
      <sheetName val="Свод_объем"/>
      <sheetName val="Р_01-12_оф_прав"/>
      <sheetName val="Spec_ИВЦ(16_08)"/>
      <sheetName val="Шатура_16,04"/>
      <sheetName val="обновление"/>
      <sheetName val="цена"/>
      <sheetName val="product"/>
      <sheetName val="лист1"/>
      <sheetName val="график"/>
      <sheetName val="Main list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  <sheetName val="смета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р расчета"/>
      <sheetName val="Структура АСУ УПН"/>
      <sheetName val="Структура АРМ"/>
      <sheetName val="Сигналы контроллера"/>
      <sheetName val="Сигналы контроллера + верхн уро"/>
      <sheetName val="У1500"/>
      <sheetName val="Смета 1 разд с коэф"/>
      <sheetName val="Смета (3 кат) ГЭСНп"/>
      <sheetName val="Трудозатраты (3кат) ГЭСНп"/>
      <sheetName val="Таблица 9 ГЭСНп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Обновление"/>
      <sheetName val="Цена"/>
      <sheetName val="Product"/>
      <sheetName val="Лист1"/>
      <sheetName val="График"/>
      <sheetName val="РП"/>
      <sheetName val="См 1 наруж.водопровод"/>
      <sheetName val="Упр"/>
      <sheetName val="OCK1"/>
      <sheetName val="КП (2)"/>
      <sheetName val="в работу"/>
      <sheetName val="Данные для расчёта сметы"/>
      <sheetName val="Коэф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Хар_"/>
      <sheetName val="С1_"/>
      <sheetName val="УКП"/>
      <sheetName val="Lim"/>
      <sheetName val="ИД СМР"/>
      <sheetName val="ИД ПНР"/>
      <sheetName val="Восстановл_Лист7"/>
      <sheetName val="Восстановл_Лист13"/>
      <sheetName val="Восстановл_Лист15"/>
      <sheetName val="Восстановл_Лист19"/>
      <sheetName val="СПЕЦИФИКАЦИЯ"/>
      <sheetName val="Norm"/>
      <sheetName val=""/>
      <sheetName val="8"/>
      <sheetName val="ПД"/>
      <sheetName val="DATA"/>
      <sheetName val="№5 СУБ Инж защ"/>
      <sheetName val="БД"/>
      <sheetName val="Panduit"/>
      <sheetName val="Проект"/>
      <sheetName val="Выборка Заказчик"/>
      <sheetName val="Общ"/>
      <sheetName val="Текущие показатели"/>
      <sheetName val="З_П1"/>
      <sheetName val="СМЕТА_проект1"/>
      <sheetName val="СВОД_ПИР1"/>
      <sheetName val="13_11"/>
      <sheetName val="Пример_расчета1"/>
      <sheetName val="Коэфф1_1"/>
      <sheetName val="Прайс_лист1"/>
      <sheetName val="Сводная_смета1"/>
      <sheetName val="Сводная_газопровод1"/>
      <sheetName val="к_84-к_831"/>
      <sheetName val="См_1_наруж_водопровод"/>
      <sheetName val="КП_(2)"/>
      <sheetName val="в_работу"/>
      <sheetName val="Данные_для_расчёта_сметы"/>
      <sheetName val="СтрЗапасов_(2)"/>
      <sheetName val="Прибыль_опл"/>
      <sheetName val="ИД_СМР"/>
      <sheetName val="ИД_ПНР"/>
      <sheetName val="СметаСводная гост"/>
      <sheetName val="Лист опроса"/>
      <sheetName val="XLR_NoRangeSheet"/>
      <sheetName val="Хаттон 90.90 Femco"/>
      <sheetName val="Коэффициенты"/>
      <sheetName val="база"/>
      <sheetName val="№5_СУБ_Инж_за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13.1"/>
      <sheetName val="ЭХЗ"/>
      <sheetName val="Лист1"/>
      <sheetName val="Обновление"/>
      <sheetName val="Цена"/>
      <sheetName val="Product"/>
      <sheetName val="Шкафы_end"/>
      <sheetName val="СМЕТА проект"/>
      <sheetName val="топография"/>
      <sheetName val="Calc"/>
      <sheetName val="ПДР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93-110"/>
      <sheetName val="Смета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топография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  <sheetName val="лист1"/>
      <sheetName val="обно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  <sheetName val="УКП"/>
      <sheetName val="топография"/>
      <sheetName val="Сводка затрат"/>
      <sheetName val="база"/>
      <sheetName val="Коэффициенты"/>
      <sheetName val="Дополнительные параметры"/>
      <sheetName val="list"/>
      <sheetName val="Брянск"/>
      <sheetName val="св_см_мон_(2)"/>
      <sheetName val="св_см_Бр_нов_(2)"/>
      <sheetName val="См_Б"/>
      <sheetName val="Cпец_Б"/>
      <sheetName val="св_см_Суз_нов"/>
      <sheetName val="См_Суз"/>
      <sheetName val="св_см_Поч_н___"/>
      <sheetName val="См_Поч"/>
      <sheetName val="св_см_Лок_н__"/>
      <sheetName val="См_Локоть"/>
      <sheetName val="св_см_Тр"/>
      <sheetName val="См_Труб"/>
      <sheetName val="св_см_Уне"/>
      <sheetName val="См_Ун"/>
      <sheetName val="св_см_Дуб_н__(2)"/>
      <sheetName val="св_Дуб"/>
      <sheetName val="См_Дуб"/>
      <sheetName val="св_см_Кл_н"/>
      <sheetName val="См_Клет"/>
      <sheetName val="CпецКлет_"/>
      <sheetName val="св_см_Кл_им_н_"/>
      <sheetName val="См_Клим"/>
      <sheetName val="св_см_жук"/>
      <sheetName val="См_жук"/>
      <sheetName val="св_см_Дят__(2)"/>
      <sheetName val="См_Дят"/>
      <sheetName val="св_см_Клинц_н_"/>
      <sheetName val="См_Клинц"/>
      <sheetName val="Cпец_Клинц"/>
      <sheetName val="св_см_Сур_нов"/>
      <sheetName val="См_Сураж"/>
      <sheetName val="Cпец_Сураж"/>
      <sheetName val="ССМ_(2)"/>
      <sheetName val="Пуско-нал_(2)"/>
      <sheetName val="ЛЧ_Р"/>
      <sheetName val="План_Газпрома"/>
      <sheetName val="ПЛАН_07-10"/>
      <sheetName val="Смета_1_инж_изыск"/>
      <sheetName val="свод_2"/>
      <sheetName val="Дополнительные_параметры"/>
      <sheetName val="Сводка_затрат"/>
      <sheetName val="Шкаф"/>
      <sheetName val="Коэфф1."/>
      <sheetName val="Прайс лист"/>
      <sheetName val="смета"/>
      <sheetName val="Зап-3- СЦБ"/>
      <sheetName val="Командировочные"/>
      <sheetName val="обновление"/>
      <sheetName val="цена"/>
      <sheetName val="product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  <sheetName val="lucent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  <sheetName val="топография"/>
      <sheetName val="№1"/>
      <sheetName val="свод 3"/>
      <sheetName val="Коэфф"/>
      <sheetName val="Смета_5_2005_Карьеры-Б"/>
      <sheetName val="Справочные данные"/>
      <sheetName val="свод 2"/>
      <sheetName val="3.1.6"/>
      <sheetName val="геодез"/>
      <sheetName val="геоф"/>
      <sheetName val="09-10-02"/>
      <sheetName val="ОПС"/>
      <sheetName val="геод"/>
      <sheetName val="Труд"/>
      <sheetName val="Смета"/>
      <sheetName val="ид смр"/>
      <sheetName val="ид пнр"/>
      <sheetName val="БД"/>
      <sheetName val="data"/>
      <sheetName val="исх_данные"/>
      <sheetName val="Смета 7"/>
      <sheetName val="база"/>
      <sheetName val="коэффициенты"/>
      <sheetName val="Данные для расчёта сметы"/>
      <sheetName val="шаблон"/>
      <sheetName val="спецификация"/>
      <sheetName val="Panduit"/>
      <sheetName val="график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Таблица 4 АСУТП"/>
      <sheetName val="Таблица 5 АСУТП"/>
      <sheetName val="Таблица 6 АСУТП"/>
      <sheetName val="исх.данные"/>
      <sheetName val="СВОД 2001 "/>
    </sheetNames>
    <sheetDataSet>
      <sheetData sheetId="0"/>
      <sheetData sheetId="1">
        <row r="8">
          <cell r="B8" t="str">
            <v>1.1. Непрерывный (с длительным поддержанием режимов, близких к установившимся, и практически безостановочной подачей сырья и реагентов)</v>
          </cell>
        </row>
        <row r="9">
          <cell r="B9" t="str">
            <v>1.2. Полунепрерывный (непрерывный, с существенными для управления переходными режимами, вызванными добавками (заменами) сырья или реагентов либо выдачей продукции)</v>
          </cell>
        </row>
        <row r="10">
          <cell r="B10" t="str">
            <v>1.3. Непрерывно-дискретный - I (сочетающий непрерывные и прерывистые режимы на различных стадиях процесса)</v>
          </cell>
        </row>
        <row r="11">
          <cell r="B11" t="str">
            <v>1.4. Непрерывно-дискретный - II (сочетающий непрерывные и прерывистые режимы с малой длительностью непрерывных режимов в аварийных условиях)</v>
          </cell>
        </row>
        <row r="12">
          <cell r="B12" t="str">
            <v>1.5. Циклический (прерывистый, с существенной для управления длительностью интервалов непрерывного функционирования и циклическим следованием интервалов с различными режимами)</v>
          </cell>
        </row>
        <row r="13">
          <cell r="B13" t="str">
            <v>1.6. Дискретный (прерывистый, с малой, несущественной для управления длительностью непрерывных технологических операций)</v>
          </cell>
        </row>
        <row r="14">
          <cell r="B14" t="str">
            <v/>
          </cell>
        </row>
        <row r="16">
          <cell r="B16" t="str">
            <v>2.1. до 5</v>
          </cell>
        </row>
        <row r="17">
          <cell r="B17" t="str">
            <v>2.2. св. 5 до 10</v>
          </cell>
        </row>
        <row r="18">
          <cell r="B18" t="str">
            <v>2.3. св. 10 до 20</v>
          </cell>
        </row>
        <row r="19">
          <cell r="B19" t="str">
            <v>2.4. св. 20 до 35</v>
          </cell>
        </row>
        <row r="20">
          <cell r="B20" t="str">
            <v>2.5. св. 35 до 50</v>
          </cell>
        </row>
        <row r="21">
          <cell r="B21" t="str">
            <v>2.6. св. 50 до 70</v>
          </cell>
        </row>
        <row r="22">
          <cell r="B22" t="str">
            <v>2.7. св.70 до 100</v>
          </cell>
        </row>
        <row r="23">
          <cell r="B23" t="str">
            <v/>
          </cell>
        </row>
        <row r="24">
          <cell r="B24" t="str">
            <v>2.8. За каждые 50 свыше 100                                                              n =</v>
          </cell>
        </row>
        <row r="25">
          <cell r="B25" t="str">
            <v/>
          </cell>
        </row>
        <row r="27">
          <cell r="B27" t="str">
            <v>3.1. I степень - параллельные контроль и измерение параметров состояния ТОУ</v>
          </cell>
        </row>
        <row r="28">
          <cell r="B28" t="str">
            <v>3.2. II степень - централизованный контроль и измерение параметров состояния ТОУ</v>
          </cell>
        </row>
        <row r="29">
          <cell r="B29" t="str">
            <v>3.3. III степень - косвенное измерение (вычисление) отдельных комплексных показателей функционирования ТОУ</v>
          </cell>
        </row>
        <row r="30">
          <cell r="B30" t="str">
            <v>3.4. IV степень - анализ и обобщенная оценка состояния процесса в целом по его модели (распознавание ситуаций, диагностика аварийных состояний, поиск "узкого места", прогноз хода процесса)</v>
          </cell>
        </row>
        <row r="31">
          <cell r="B31" t="str">
            <v/>
          </cell>
        </row>
        <row r="33">
          <cell r="B33" t="str">
            <v>4.1. I степень - одноконтурное автоматическое регулирование или автоматическое однотактное логическое управление (переключения, блокировки и т. п.)</v>
          </cell>
        </row>
        <row r="34">
          <cell r="B34" t="str">
            <v>4.2. II степень - каскадное и (или) программное автоматическое регулирование или автоматическое программное логическое управление по "жесткому" циклу</v>
          </cell>
        </row>
        <row r="35">
          <cell r="B35" t="str">
            <v>4.3. III степень - многосвязное автоматическое регулирование или автоматическое программное логическое управление по циклу с разветвлениями</v>
          </cell>
        </row>
        <row r="36">
          <cell r="B36" t="str">
            <v>4.4. IV степень - оптимальное управление установившимися режимами (в статике)</v>
          </cell>
        </row>
        <row r="37">
          <cell r="B37" t="str">
            <v>4.5. V степень - оптимальное управление переходными процессами или процессом в целом (оптимизация в динамике)</v>
          </cell>
        </row>
        <row r="38">
          <cell r="B38" t="str">
            <v>4.6. VI степень - оптимальное управление быстропротекающими переходными процессами в аварийных условиях</v>
          </cell>
        </row>
        <row r="39">
          <cell r="B39" t="str">
            <v>4.7. VII степень - оптимальное управление с адаптацией (самообучением и изменением алгоритмов и параметров системы)</v>
          </cell>
        </row>
        <row r="40">
          <cell r="B40" t="str">
            <v/>
          </cell>
        </row>
        <row r="42">
          <cell r="B42" t="str">
            <v>5.1. Автоматизированный "ручной" режим</v>
          </cell>
        </row>
        <row r="43">
          <cell r="B43" t="str">
            <v>5.2. Автоматизированный режим "советчика"</v>
          </cell>
        </row>
        <row r="44">
          <cell r="B44" t="str">
            <v>5.3. Автоматизированный диалоговый режим</v>
          </cell>
        </row>
        <row r="45">
          <cell r="B45" t="str">
            <v>5.4. Автоматический режим косвенного управления</v>
          </cell>
        </row>
        <row r="46">
          <cell r="B46" t="str">
            <v>5.5. Автоматический режим прямого (непосредственного) цифрового (или аналого-цифрового) управления</v>
          </cell>
        </row>
        <row r="47">
          <cell r="B47" t="str">
            <v/>
          </cell>
        </row>
        <row r="49">
          <cell r="B49" t="str">
            <v>6.1. до 20</v>
          </cell>
        </row>
        <row r="50">
          <cell r="B50" t="str">
            <v>6.2. св. 20 до 50</v>
          </cell>
        </row>
        <row r="51">
          <cell r="B51" t="str">
            <v>6.3. св. 50 до 100</v>
          </cell>
        </row>
        <row r="52">
          <cell r="B52" t="str">
            <v>6.4. св. 100 до 170</v>
          </cell>
        </row>
        <row r="53">
          <cell r="B53" t="str">
            <v>6.5. св. 170 до 250</v>
          </cell>
        </row>
        <row r="54">
          <cell r="B54" t="str">
            <v>6.6. св. 250 до 350</v>
          </cell>
        </row>
        <row r="55">
          <cell r="B55" t="str">
            <v>6.7. св. 350 до 470</v>
          </cell>
        </row>
        <row r="56">
          <cell r="B56" t="str">
            <v>6.8. св. 470 до 600</v>
          </cell>
        </row>
        <row r="57">
          <cell r="B57" t="str">
            <v>6.9. св. 600 до 800</v>
          </cell>
        </row>
        <row r="58">
          <cell r="B58" t="str">
            <v>6.10. св. 800 до 1000</v>
          </cell>
        </row>
        <row r="59">
          <cell r="B59" t="str">
            <v>6.11. св. 1000 до 1300</v>
          </cell>
        </row>
        <row r="60">
          <cell r="B60" t="str">
            <v>6.12. св. 1300 до 1600</v>
          </cell>
        </row>
        <row r="61">
          <cell r="B61" t="str">
            <v>6.13. св. 1600 до 2000</v>
          </cell>
        </row>
        <row r="62">
          <cell r="B62" t="str">
            <v/>
          </cell>
        </row>
        <row r="63">
          <cell r="B63" t="str">
            <v>6.14. за каждые 500 свыше 2000                                                         n=</v>
          </cell>
        </row>
        <row r="64">
          <cell r="B64" t="str">
            <v/>
          </cell>
        </row>
        <row r="66">
          <cell r="B66" t="str">
            <v>7.1. до 5</v>
          </cell>
        </row>
        <row r="67">
          <cell r="B67" t="str">
            <v>7.2. св. 5 до 10</v>
          </cell>
        </row>
        <row r="68">
          <cell r="B68" t="str">
            <v>7.3. св. 10 до 20</v>
          </cell>
        </row>
        <row r="69">
          <cell r="B69" t="str">
            <v>7.4. св. 20 до 40</v>
          </cell>
        </row>
        <row r="70">
          <cell r="B70" t="str">
            <v>7.5. св. 40 до 60</v>
          </cell>
        </row>
        <row r="71">
          <cell r="B71" t="str">
            <v>7.6. св. 60 до 90</v>
          </cell>
        </row>
        <row r="72">
          <cell r="B72" t="str">
            <v>7.7. св. 90 до 120</v>
          </cell>
        </row>
        <row r="73">
          <cell r="B73" t="str">
            <v>7.8. св. 120 до 160</v>
          </cell>
        </row>
        <row r="74">
          <cell r="B74" t="str">
            <v>7.9. св. 160 до 200</v>
          </cell>
        </row>
        <row r="75">
          <cell r="B75" t="str">
            <v>7.10. св. 200 до 250</v>
          </cell>
        </row>
        <row r="76">
          <cell r="B76" t="str">
            <v>7.11. св. 250 до 300</v>
          </cell>
        </row>
        <row r="77">
          <cell r="B77" t="str">
            <v>7.12. св. 300 до 350</v>
          </cell>
        </row>
        <row r="78">
          <cell r="B78" t="str">
            <v>7.13. св. 350 до 400</v>
          </cell>
        </row>
        <row r="79">
          <cell r="B79" t="str">
            <v/>
          </cell>
        </row>
        <row r="80">
          <cell r="B80" t="str">
            <v>7.14 за каждые 70 свыше 400                                                              n=</v>
          </cell>
        </row>
        <row r="81">
          <cell r="B81" t="str">
            <v/>
          </cell>
        </row>
        <row r="84">
          <cell r="B84" t="str">
            <v>Проект</v>
          </cell>
        </row>
        <row r="85">
          <cell r="B85" t="str">
            <v>Рабочая документация</v>
          </cell>
        </row>
        <row r="86">
          <cell r="B86" t="str">
            <v>Рабочий проект</v>
          </cell>
        </row>
        <row r="90">
          <cell r="B90" t="str">
            <v>п</v>
          </cell>
        </row>
        <row r="91">
          <cell r="B91" t="str">
            <v>рд</v>
          </cell>
        </row>
        <row r="92">
          <cell r="B92" t="str">
            <v>рп</v>
          </cell>
        </row>
        <row r="106">
          <cell r="B106" t="str">
            <v>С. В. Красавин</v>
          </cell>
        </row>
        <row r="107">
          <cell r="B107" t="str">
            <v>Н. И. Юнов</v>
          </cell>
        </row>
      </sheetData>
      <sheetData sheetId="2">
        <row r="6">
          <cell r="B6">
            <v>1</v>
          </cell>
        </row>
      </sheetData>
      <sheetData sheetId="3"/>
      <sheetData sheetId="4"/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Упр"/>
      <sheetName val="топо"/>
      <sheetName val="информация"/>
      <sheetName val="Обновление"/>
      <sheetName val="Цена"/>
      <sheetName val="Product"/>
      <sheetName val="Шкаф"/>
      <sheetName val="Коэфф1."/>
      <sheetName val="Прайс лист"/>
      <sheetName val="Данные для расчёта сметы"/>
      <sheetName val="К.рын"/>
      <sheetName val="Сводная смета"/>
      <sheetName val="СметаСводная"/>
      <sheetName val="свод1"/>
      <sheetName val="ИГ1"/>
      <sheetName val="свод 2"/>
      <sheetName val="СметаСводная Рыб"/>
      <sheetName val="См 1 наруж.водопровод"/>
      <sheetName val="#ССЫЛКА"/>
      <sheetName val="СметаСводная Колпино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свод 3"/>
      <sheetName val="Кл-р SysTel"/>
      <sheetName val="СПРПФ"/>
      <sheetName val="sapactivexlhiddensheet"/>
      <sheetName val="КП Прим (3)"/>
      <sheetName val="ПДР"/>
      <sheetName val="1.3"/>
      <sheetName val="Калькуляция_2012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list"/>
      <sheetName val="ВКЕ"/>
      <sheetName val="СМЕТА проект"/>
      <sheetName val="РП"/>
      <sheetName val="Разработка проекта"/>
      <sheetName val="см8"/>
      <sheetName val="Смета 1свод"/>
      <sheetName val="свод"/>
      <sheetName val="СметаСводная снег"/>
      <sheetName val="шаблон"/>
      <sheetName val="13.1"/>
      <sheetName val="Материалы"/>
      <sheetName val="х"/>
      <sheetName val="Стр1По"/>
      <sheetName val="Ачинский НПЗ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1.2.1-Проект"/>
      <sheetName val="Итог"/>
      <sheetName val="4"/>
      <sheetName val="Землеотвод"/>
      <sheetName val="КП к снег Рыбинская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влад-таблица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Амур ДОН"/>
      <sheetName val="Архив2"/>
      <sheetName val="Opex personnel (Term facs)"/>
      <sheetName val="КП (2)"/>
      <sheetName val="Calc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РС"/>
      <sheetName val="ПДР ООО &quot;Юкос ФБЦ&quot;"/>
      <sheetName val="ЛЧ"/>
      <sheetName val="См3 СЦБ-зап"/>
      <sheetName val="Хаттон 90.90 Femco"/>
      <sheetName val="Leistungsakt"/>
      <sheetName val="Дополнительные параметры"/>
      <sheetName val="ОПС"/>
      <sheetName val="BACT"/>
      <sheetName val="ПД"/>
      <sheetName val="Объемы работ по ПВ"/>
      <sheetName val="Курс доллара"/>
      <sheetName val="Смета-Т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_x0000__x0000__x0005__x0000__xde00_"/>
      <sheetName val="СметаСводная 1 оч"/>
      <sheetName val="Общая часть"/>
      <sheetName val="К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геолог"/>
      <sheetName val="БДР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база на 21-04-08"/>
      <sheetName val="мобдемоб"/>
      <sheetName val="Исходные"/>
      <sheetName val=""/>
      <sheetName val="темп"/>
      <sheetName val="Настройка"/>
      <sheetName val="3.1"/>
      <sheetName val="Настройки"/>
      <sheetName val="Тестовый"/>
      <sheetName val="кап.ремонт"/>
      <sheetName val="Расчет 2"/>
      <sheetName val="Смета №1"/>
      <sheetName val="Смета 2"/>
      <sheetName val="№5 СУБ Инж защ"/>
      <sheetName val="СПЕЦИФИКАЦИЯ"/>
      <sheetName val="Командировочные"/>
      <sheetName val="Дополнительные пар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  <sheetName val="топография"/>
      <sheetName val="ОПС"/>
      <sheetName val="проектные роли"/>
      <sheetName val="База Геодезия"/>
      <sheetName val="База Геология"/>
      <sheetName val="Сводная смета"/>
      <sheetName val="Настройка"/>
      <sheetName val="ССМ_(2)"/>
      <sheetName val="Пуско-нал_(2)"/>
      <sheetName val="СметаСводная_Рыб"/>
      <sheetName val="База_Геодезия"/>
      <sheetName val="База_Геология"/>
      <sheetName val="Сводная_смета"/>
      <sheetName val="№1"/>
      <sheetName val="счет-фактура"/>
      <sheetName val="Общие"/>
      <sheetName val="п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расходы"/>
      <sheetName val="Накладные расходы"/>
      <sheetName val="Смета - стадия РД"/>
    </sheetNames>
    <sheetDataSet>
      <sheetData sheetId="0">
        <row r="9">
          <cell r="C9" t="str">
            <v>Должность</v>
          </cell>
        </row>
        <row r="10">
          <cell r="C10" t="str">
            <v>Начальник департамента</v>
          </cell>
        </row>
        <row r="11">
          <cell r="C11" t="str">
            <v>ГИП</v>
          </cell>
        </row>
        <row r="12">
          <cell r="C12" t="str">
            <v>Заместитель ГИПа</v>
          </cell>
        </row>
        <row r="13">
          <cell r="C13" t="str">
            <v>Помощник ГИПа</v>
          </cell>
        </row>
        <row r="14">
          <cell r="C14" t="str">
            <v>Начальник отдела</v>
          </cell>
        </row>
        <row r="15">
          <cell r="C15" t="str">
            <v>Начальник сектора</v>
          </cell>
        </row>
        <row r="16">
          <cell r="C16" t="str">
            <v>Заместитель начальника отдела</v>
          </cell>
        </row>
        <row r="17">
          <cell r="C17" t="str">
            <v>Начальник группы</v>
          </cell>
        </row>
        <row r="18">
          <cell r="C18" t="str">
            <v>Главный специалист</v>
          </cell>
        </row>
        <row r="19">
          <cell r="C19" t="str">
            <v>Ведущий специалист</v>
          </cell>
        </row>
        <row r="20">
          <cell r="C20" t="str">
            <v>Ведущий инженер-проектировщик</v>
          </cell>
        </row>
        <row r="21">
          <cell r="C21" t="str">
            <v>инженер-проектировщик 1-й категории</v>
          </cell>
        </row>
        <row r="22">
          <cell r="C22" t="str">
            <v>инженер-проектировщик 2-й категории</v>
          </cell>
        </row>
        <row r="23">
          <cell r="C23" t="str">
            <v>инженер-проектировщик 3-й категории</v>
          </cell>
        </row>
        <row r="24">
          <cell r="C24" t="str">
            <v>Специалист 1-й категории</v>
          </cell>
        </row>
        <row r="25">
          <cell r="C25" t="str">
            <v>Специалист 2-й категории</v>
          </cell>
        </row>
        <row r="26">
          <cell r="C26" t="str">
            <v>Специалист 3-й категории</v>
          </cell>
        </row>
        <row r="27">
          <cell r="C27" t="str">
            <v>Техник 2-й категории</v>
          </cell>
        </row>
      </sheetData>
      <sheetData sheetId="1">
        <row r="36">
          <cell r="D36">
            <v>0.92058430320218054</v>
          </cell>
        </row>
      </sheetData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ка"/>
      <sheetName val="Св табл стоим"/>
      <sheetName val="Календарный план дог"/>
      <sheetName val="СМР"/>
      <sheetName val="Поставка"/>
      <sheetName val="Расчет работы"/>
      <sheetName val="microsoft"/>
    </sheetNames>
    <sheetDataSet>
      <sheetData sheetId="0"/>
      <sheetData sheetId="1"/>
      <sheetData sheetId="2"/>
      <sheetData sheetId="3"/>
      <sheetData sheetId="4">
        <row r="13">
          <cell r="H13">
            <v>46.5</v>
          </cell>
        </row>
      </sheetData>
      <sheetData sheetId="5">
        <row r="2">
          <cell r="G2">
            <v>6300</v>
          </cell>
        </row>
      </sheetData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Данные для расчёта сметы"/>
      <sheetName val="ПДР"/>
      <sheetName val="см8"/>
      <sheetName val="DATA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ПОДПИСИ"/>
      <sheetName val="РАСЧЕТ"/>
      <sheetName val="КП (2)"/>
      <sheetName val="Бюджет"/>
      <sheetName val="Norm"/>
      <sheetName val="К.рын"/>
      <sheetName val="Сводная смета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Данные_для_расчёта_сметы"/>
      <sheetName val="Текущие_цены"/>
      <sheetName val="свод_2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Лист2"/>
      <sheetName val="sapactivexlhiddensheet"/>
      <sheetName val="свод 3"/>
      <sheetName val="ID"/>
      <sheetName val="СС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Opex personnel (Term facs)"/>
      <sheetName val="накладная"/>
      <sheetName val="Акт"/>
      <sheetName val="Капитальные затраты"/>
      <sheetName val="13_1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Восстановл_Лист37"/>
      <sheetName val="РСС_АУ"/>
      <sheetName val="Раб.АУ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1155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Объемы работ по ПВ"/>
      <sheetName val="16"/>
      <sheetName val="Таблица 5"/>
      <sheetName val="Таблица 3"/>
      <sheetName val="1.401.2"/>
      <sheetName val="PO Data"/>
      <sheetName val="Rub"/>
      <sheetName val="ПД"/>
      <sheetName val="Коэф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свод_3"/>
      <sheetName val="ПСП_"/>
      <sheetName val="Сводная_смета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ная "/>
      <sheetName val="7.ТХ Сети (кор)"/>
      <sheetName val="Tier 311208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свод_ИИР"/>
      <sheetName val="М_1"/>
      <sheetName val="Акт выбора"/>
      <sheetName val="См.№7 Эл."/>
      <sheetName val="См.№8 Пож."/>
      <sheetName val="См.№3 ВиК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Main list"/>
      <sheetName val="ЕТС (ф)"/>
      <sheetName val="Исх1"/>
      <sheetName val="эл_химз_3"/>
      <sheetName val="геология_3"/>
      <sheetName val="6_143"/>
      <sheetName val="6_3_13"/>
      <sheetName val="6_203"/>
      <sheetName val="6_4_13"/>
      <sheetName val="6_11_1__сторонние3"/>
      <sheetName val="8_14_КР_(списание)ОПСТИКР3"/>
      <sheetName val="Данные_для_расчёта_сметы2"/>
      <sheetName val="6_14_КР2"/>
      <sheetName val="Пример_расчета2"/>
      <sheetName val="свод_22"/>
      <sheetName val="Зап-3-_СЦБ2"/>
      <sheetName val="СметаСводная_Рыб2"/>
      <sheetName val="13_11"/>
      <sheetName val="Текущие_цены2"/>
      <sheetName val="отчет_эл_эн__20002"/>
      <sheetName val="к_84-к_832"/>
      <sheetName val="Коэфф1_2"/>
      <sheetName val="КП_(2)1"/>
      <sheetName val="6_31"/>
      <sheetName val="6_71"/>
      <sheetName val="6_3_1_31"/>
      <sheetName val="свод_31"/>
      <sheetName val="Смета2_проект__раб_2"/>
      <sheetName val="Смета_12"/>
      <sheetName val="СМЕТА_проект1"/>
      <sheetName val="Production_and_Spend1"/>
      <sheetName val="Прайс_лист2"/>
      <sheetName val="1_31"/>
      <sheetName val="К_рын1"/>
      <sheetName val="Сводная_смета1"/>
      <sheetName val="См_1_наруж_водопровод2"/>
      <sheetName val="Разработка_проекта2"/>
      <sheetName val="КП_НовоКов2"/>
      <sheetName val="СметаСводная_1_оч2"/>
      <sheetName val="Переменные_и_константы1"/>
      <sheetName val="свод_(2)1"/>
      <sheetName val="Калплан_ОИ2_Макм_крестики1"/>
      <sheetName val="СметаСводная_павильон1"/>
      <sheetName val="Св__смета1"/>
      <sheetName val="РБС_ИЗМ11"/>
      <sheetName val="СметаСводная_снег1"/>
      <sheetName val="Лист_опроса1"/>
      <sheetName val="Исполнение__освоение_по_закупк1"/>
      <sheetName val="Исполнение_для_Ускова1"/>
      <sheetName val="Выборка_по_отсыпкам1"/>
      <sheetName val="ИП__отсыпки_1"/>
      <sheetName val="ИП__отсыпки_ФОТ_диз_т_1"/>
      <sheetName val="ИП__отсыпки___выборка_1"/>
      <sheetName val="Исполнение_по_оборуд_1"/>
      <sheetName val="Исполнение_по_оборуд___2_1"/>
      <sheetName val="Исполнение_сжато1"/>
      <sheetName val="Форма_для_бурения1"/>
      <sheetName val="Форма_для_КС1"/>
      <sheetName val="Форма_для_ГР1"/>
      <sheetName val="Смета_1свод1"/>
      <sheetName val="таблица_руководству1"/>
      <sheetName val="Суточная_добыча_за_неделю1"/>
      <sheetName val="Прибыль_опл1"/>
      <sheetName val="№5_СУБ_Инж_защ1"/>
      <sheetName val="HP_и_оргтехника1"/>
      <sheetName val="Таблица_21"/>
      <sheetName val="Таблица_4_АСУТП1"/>
      <sheetName val="ст_ГТМ1"/>
      <sheetName val="ПДР_ООО_&quot;Юкос_ФБЦ&quot;1"/>
      <sheetName val="исходные_данные1"/>
      <sheetName val="расчетные_таблицы1"/>
      <sheetName val="Амур_ДОН1"/>
      <sheetName val="кп_ГК1"/>
      <sheetName val="Справочные_данные1"/>
      <sheetName val="Б_Сатка1"/>
      <sheetName val="справ_2"/>
      <sheetName val="Перечень_ИУ1"/>
      <sheetName val="3_1_ТХ1"/>
      <sheetName val="СметаСводная_Колпино1"/>
      <sheetName val="3_51"/>
      <sheetName val="суб_подряд2"/>
      <sheetName val="ПСБ_-_ОЭ2"/>
      <sheetName val="Смета_21"/>
      <sheetName val="Ачинский_НПЗ1"/>
      <sheetName val="См3_СЦБ-зап1"/>
      <sheetName val="Хаттон_90_90_Femco1"/>
      <sheetName val="свод_общ1"/>
      <sheetName val="Смета_5_2__Кусты25,29,31,651"/>
      <sheetName val="смета_СИД1"/>
      <sheetName val="ресурсная_вед_1"/>
      <sheetName val="р_Волхов1"/>
      <sheetName val="КП_к_ГК1"/>
      <sheetName val="изыскания_21"/>
      <sheetName val="Калплан_Кра1"/>
      <sheetName val="6_11_новый1"/>
      <sheetName val="Opex_personnel_(Term_facs)1"/>
      <sheetName val="Капитальные_затраты1"/>
      <sheetName val="Пояснение_"/>
      <sheetName val="3_11"/>
      <sheetName val="Коммерческие_расходы1"/>
      <sheetName val="смета_2_проект__работы"/>
      <sheetName val="СС_замеч_с_ответами1"/>
      <sheetName val="УП__20041"/>
      <sheetName val="в_работу1"/>
      <sheetName val="3_21"/>
      <sheetName val="3_31"/>
      <sheetName val="Р2_11"/>
      <sheetName val="Р2_21"/>
      <sheetName val="Удельные(проф_)1"/>
      <sheetName val="Константы_и_результаты1"/>
      <sheetName val="расчет_№31"/>
      <sheetName val="20_Кредиты_краткосрочные1"/>
      <sheetName val="Перечень_Заказчиков1"/>
      <sheetName val="2_2_1"/>
      <sheetName val="СтрЗапасов_(2)"/>
      <sheetName val="PwC_Copies_from_old_models_--&gt;&gt;"/>
      <sheetName val="Сравнение_ДПН_факт_06-07"/>
      <sheetName val="НМ_расчеты"/>
      <sheetName val="КП_к_снег_Рыбинская1"/>
      <sheetName val="Коэф_КВ"/>
      <sheetName val="Смета_терзем"/>
      <sheetName val="Кал_план_Жукова_даты_-_не_надо"/>
      <sheetName val="матер_"/>
      <sheetName val="КП_Прим_(3)"/>
      <sheetName val="кп_(3)"/>
      <sheetName val="фонтан_разбитый2"/>
      <sheetName val="Баланс_(Ф1)"/>
      <sheetName val="Смета_3_Гидролог"/>
      <sheetName val="Записка_СЦБ"/>
      <sheetName val="РС_"/>
      <sheetName val="Source_lists"/>
      <sheetName val="Общая_часть"/>
      <sheetName val="Табл_51"/>
      <sheetName val="Табл_21"/>
      <sheetName val="См_№3_ОПР"/>
      <sheetName val="см_№6_АВЗУ_и_ГПЗУ"/>
      <sheetName val="Input_Assumptions"/>
      <sheetName val="см_№1_1_Геодезические_работы_"/>
      <sheetName val="см_№1_4_Экология_"/>
      <sheetName val="АСУ_ТП_1_этап_ПД"/>
      <sheetName val="Расчет_курса"/>
      <sheetName val="Курс_доллара"/>
      <sheetName val="Календарь_новый"/>
      <sheetName val="Смета_№_1_ИИ_линия"/>
      <sheetName val="Дополнительные_параметры"/>
      <sheetName val="Свод_объем"/>
      <sheetName val="Дог_цена"/>
      <sheetName val="выборка_на22_июня"/>
      <sheetName val="3труба_(П)"/>
      <sheetName val="Объемы_работ_по_ПВ"/>
      <sheetName val="Таблица_5"/>
      <sheetName val="Таблица_3"/>
      <sheetName val="1_401_2"/>
      <sheetName val="PO_Data"/>
      <sheetName val="Раб_АУ"/>
      <sheetName val="р_Нева1"/>
      <sheetName val="р_Молога1"/>
      <sheetName val="18_рек_Ю-Х1"/>
      <sheetName val="нпс_Палкино1"/>
      <sheetName val="Россия_-_Китай1"/>
      <sheetName val="КМ_210-2381"/>
      <sheetName val="БТС-2_км_405-4591"/>
      <sheetName val="БТС-2_км_405-4531"/>
      <sheetName val="БТС-2_км_313-3521"/>
      <sheetName val="БТС-2_км326-3521"/>
      <sheetName val="Улейма_И1"/>
      <sheetName val="Белая_УБКА1"/>
      <sheetName val="км_72-75р_Левоннька1"/>
      <sheetName val="киенгоп-н_Челны_км_104-2061"/>
      <sheetName val="ВЛ_Урдома1"/>
      <sheetName val="Вл_Микунь_Урдома1"/>
      <sheetName val="ВЛ_Синдор-Микунь1"/>
      <sheetName val="Тон_Чермасан1"/>
      <sheetName val="Трасса_км_16-1471"/>
      <sheetName val="трасса_0-761"/>
      <sheetName val="Колва_781"/>
      <sheetName val="Гидрология__р_Колва_км_381"/>
      <sheetName val="ПСП_1"/>
      <sheetName val="Новая_сводка_(до_бюджета)_(2)2"/>
      <sheetName val="Что_пришло2"/>
      <sheetName val="влад-таблица_(2)2"/>
      <sheetName val="Новая_сводка_(до_бюджета)2"/>
      <sheetName val="Новая_сводка2"/>
      <sheetName val="Общие_расходы2"/>
      <sheetName val="Новая_сводка_(по_бюджету)2"/>
      <sheetName val="Íîâàÿ_ñâîäêà_(äî_áþäæåòà)_(2)2"/>
      <sheetName val="×òî_ïðèøëî2"/>
      <sheetName val="âëàä-òàáëèöà_(2)2"/>
      <sheetName val="Íîâàÿ_ñâîäêà_(äî_áþäæåòà)2"/>
      <sheetName val="Íîâàÿ_ñâîäêà2"/>
      <sheetName val="Îáùèå_ðàñõîäû2"/>
      <sheetName val="Íîâàÿ_ñâîäêà_(ïî_áþäæåòó)2"/>
      <sheetName val="6_10_12"/>
      <sheetName val="6_7_3_ТН2"/>
      <sheetName val="6_12"/>
      <sheetName val="6_52-свод1"/>
      <sheetName val="ДДС_(Форма_№3)"/>
      <sheetName val="Сводная_"/>
      <sheetName val="7_ТХ_Сети_(кор)"/>
      <sheetName val="Tier_311208"/>
      <sheetName val="Акт_выбора"/>
      <sheetName val="См_№7_Эл_"/>
      <sheetName val="См_№8_Пож_"/>
      <sheetName val="См_№3_ВиК"/>
      <sheetName val="Сметы_за_сопровождение"/>
      <sheetName val="ПС"/>
      <sheetName val="См_3_АСУ"/>
      <sheetName val="Полигон_-_ИЭИ_"/>
      <sheetName val="Смета_ТЗ_АСУ-16"/>
      <sheetName val="База_Геодезия"/>
      <sheetName val="База_Геология"/>
      <sheetName val="База_Геофизика"/>
      <sheetName val="4_1_1"/>
      <sheetName val="исп_1_1_1"/>
      <sheetName val="База_Гидро"/>
      <sheetName val="4_2_1"/>
      <sheetName val="исп_1_1_2"/>
      <sheetName val="Исп__смета_этап_1_1,_1_2"/>
      <sheetName val="Исх. данные"/>
      <sheetName val="Промер глуб"/>
      <sheetName val="ИД ПНР"/>
      <sheetName val="Технический лист"/>
      <sheetName val="анализ 2003_2004исполнение МТО"/>
      <sheetName val="Тестовый"/>
      <sheetName val="Panduit"/>
      <sheetName val=" Свод"/>
      <sheetName val="Пра"/>
      <sheetName val="исключ ЭХЗ"/>
      <sheetName val="БДР"/>
      <sheetName val="геол"/>
      <sheetName val="аванс по ОС"/>
      <sheetName val="Авансы выданные"/>
      <sheetName val="Кред"/>
      <sheetName val="ДЗ"/>
      <sheetName val="Кред. задолж."/>
      <sheetName val="Прочие"/>
      <sheetName val="ГАЗ_камаз"/>
      <sheetName val="41"/>
      <sheetName val="Договорная цена"/>
      <sheetName val="№2Гидромет."/>
      <sheetName val="№2Геолог"/>
      <sheetName val="№2Геолог с.п."/>
      <sheetName val="№3Экологи (2этап)"/>
      <sheetName val="Исходная"/>
      <sheetName val="3 Сл.-структура затрат"/>
      <sheetName val="const"/>
      <sheetName val="расчеты"/>
      <sheetName val="ПС 110 кВ (доп)"/>
      <sheetName val="ПД-2.1"/>
      <sheetName val="Смета 7"/>
      <sheetName val="Бл_электр_"/>
      <sheetName val="Прил.5 СС"/>
      <sheetName val="расчет вязкости"/>
      <sheetName val="Сравнение с Finder - ДНС-5"/>
      <sheetName val="Расчет №1.1"/>
      <sheetName val="Расчет №2.1"/>
      <sheetName val="сводная (2)"/>
      <sheetName val="Расч(подряд)"/>
      <sheetName val="эл_химз_4"/>
      <sheetName val="13_12"/>
      <sheetName val="КП_(2)2"/>
      <sheetName val="свод_32"/>
      <sheetName val="СМЕТА_проект2"/>
      <sheetName val="1_32"/>
      <sheetName val="К_рын2"/>
      <sheetName val="Сводная_смета2"/>
      <sheetName val="Переменные_и_константы2"/>
      <sheetName val="СметаСводная_павильон2"/>
      <sheetName val="СметаСводная_снег2"/>
      <sheetName val="Лист_опроса2"/>
      <sheetName val="Исполнение__освоение_по_закупк2"/>
      <sheetName val="Исполнение_для_Ускова2"/>
      <sheetName val="Выборка_по_отсыпкам2"/>
      <sheetName val="ИП__отсыпки_2"/>
      <sheetName val="ИП__отсыпки_ФОТ_диз_т_2"/>
      <sheetName val="ИП__отсыпки___выборка_2"/>
      <sheetName val="Исполнение_по_оборуд_2"/>
      <sheetName val="Исполнение_по_оборуд___2_2"/>
      <sheetName val="Исполнение_сжато2"/>
      <sheetName val="Форма_для_бурения2"/>
      <sheetName val="Форма_для_КС2"/>
      <sheetName val="Форма_для_ГР2"/>
      <sheetName val="Смета_1свод2"/>
      <sheetName val="таблица_руководству2"/>
      <sheetName val="Суточная_добыча_за_неделю2"/>
      <sheetName val="Прибыль_опл2"/>
      <sheetName val="№5_СУБ_Инж_защ2"/>
      <sheetName val="HP_и_оргтехника2"/>
      <sheetName val="Таблица_4_АСУТП2"/>
      <sheetName val="ПДР_ООО_&quot;Юкос_ФБЦ&quot;2"/>
      <sheetName val="исходные_данные2"/>
      <sheetName val="расчетные_таблицы2"/>
      <sheetName val="Амур_ДОН2"/>
      <sheetName val="Б_Сатка2"/>
      <sheetName val="справ_3"/>
      <sheetName val="Перечень_ИУ2"/>
      <sheetName val="3_1_ТХ2"/>
      <sheetName val="СметаСводная_Колпино2"/>
      <sheetName val="3_52"/>
      <sheetName val="Смета_22"/>
      <sheetName val="Ачинский_НПЗ2"/>
      <sheetName val="См3_СЦБ-зап2"/>
      <sheetName val="Хаттон_90_90_Femco2"/>
      <sheetName val="свод_общ2"/>
      <sheetName val="Смета_5_2__Кусты25,29,31,652"/>
      <sheetName val="р_Волхов2"/>
      <sheetName val="Opex_personnel_(Term_facs)2"/>
      <sheetName val="Капитальные_затраты2"/>
      <sheetName val="Пояснение_1"/>
      <sheetName val="3_12"/>
      <sheetName val="Коммерческие_расходы2"/>
      <sheetName val="смета_2_проект__работы1"/>
      <sheetName val="СС_замеч_с_ответами2"/>
      <sheetName val="УП__20042"/>
      <sheetName val="в_работу2"/>
      <sheetName val="3_22"/>
      <sheetName val="3_32"/>
      <sheetName val="Р2_12"/>
      <sheetName val="Р2_22"/>
      <sheetName val="Удельные(проф_)2"/>
      <sheetName val="Константы_и_результаты2"/>
      <sheetName val="расчет_№32"/>
      <sheetName val="20_Кредиты_краткосрочные2"/>
      <sheetName val="Перечень_Заказчиков2"/>
      <sheetName val="2_2_2"/>
      <sheetName val="СтрЗапасов_(2)1"/>
      <sheetName val="PwC_Copies_from_old_models_--&gt;1"/>
      <sheetName val="Сравнение_ДПН_факт_06-071"/>
      <sheetName val="НМ_расчеты1"/>
      <sheetName val="КП_к_снег_Рыбинская2"/>
      <sheetName val="Коэф_КВ1"/>
      <sheetName val="Смета_терзем1"/>
      <sheetName val="Кал_план_Жукова_даты_-_не_надо1"/>
      <sheetName val="матер_1"/>
      <sheetName val="КП_Прим_(3)1"/>
      <sheetName val="кп_(3)1"/>
      <sheetName val="фонтан_разбитый21"/>
      <sheetName val="Баланс_(Ф1)1"/>
      <sheetName val="Смета_3_Гидролог1"/>
      <sheetName val="Записка_СЦБ1"/>
      <sheetName val="РС_1"/>
      <sheetName val="Раб_АУ1"/>
      <sheetName val="Source_lists1"/>
      <sheetName val="Общая_часть1"/>
      <sheetName val="Табл_52"/>
      <sheetName val="Табл_22"/>
      <sheetName val="См_№3_ОПР1"/>
      <sheetName val="см_№6_АВЗУ_и_ГПЗУ1"/>
      <sheetName val="Input_Assumptions1"/>
      <sheetName val="см_№1_1_Геодезические_работы_1"/>
      <sheetName val="см_№1_4_Экология_1"/>
      <sheetName val="АСУ_ТП_1_этап_ПД1"/>
      <sheetName val="Расчет_курса1"/>
      <sheetName val="ДДС_(Форма_№3)1"/>
      <sheetName val="Курс_доллара1"/>
      <sheetName val="Календарь_новый1"/>
      <sheetName val="Смета_№_1_ИИ_линия1"/>
      <sheetName val="Дополнительные_параметры1"/>
      <sheetName val="Свод_объем1"/>
      <sheetName val="Дог_цена1"/>
      <sheetName val="выборка_на22_июня1"/>
      <sheetName val="3труба_(П)1"/>
      <sheetName val="Объемы_работ_по_ПВ1"/>
      <sheetName val="Таблица_51"/>
      <sheetName val="Таблица_31"/>
      <sheetName val="1_401_21"/>
      <sheetName val="PO_Data1"/>
      <sheetName val="р_Нева2"/>
      <sheetName val="р_Молога2"/>
      <sheetName val="18_рек_Ю-Х2"/>
      <sheetName val="нпс_Палкино2"/>
      <sheetName val="Россия_-_Китай2"/>
      <sheetName val="КМ_210-2382"/>
      <sheetName val="БТС-2_км_405-4592"/>
      <sheetName val="БТС-2_км_405-4532"/>
      <sheetName val="БТС-2_км_313-3522"/>
      <sheetName val="БТС-2_км326-3522"/>
      <sheetName val="Улейма_И2"/>
      <sheetName val="Белая_УБКА2"/>
      <sheetName val="км_72-75р_Левоннька2"/>
      <sheetName val="киенгоп-н_Челны_км_104-2062"/>
      <sheetName val="ВЛ_Урдома2"/>
      <sheetName val="Вл_Микунь_Урдома2"/>
      <sheetName val="ВЛ_Синдор-Микунь2"/>
      <sheetName val="Тон_Чермасан2"/>
      <sheetName val="Трасса_км_16-1472"/>
      <sheetName val="трасса_0-762"/>
      <sheetName val="Колва_782"/>
      <sheetName val="Гидрология__р_Колва_км_382"/>
      <sheetName val="ПСП_2"/>
      <sheetName val="Новая_сводка_(до_бюджета)_(2)3"/>
      <sheetName val="Что_пришло3"/>
      <sheetName val="влад-таблица_(2)3"/>
      <sheetName val="Новая_сводка_(до_бюджета)3"/>
      <sheetName val="Новая_сводка3"/>
      <sheetName val="Общие_расходы3"/>
      <sheetName val="Новая_сводка_(по_бюджету)3"/>
      <sheetName val="Íîâàÿ_ñâîäêà_(äî_áþäæåòà)_(2)3"/>
      <sheetName val="×òî_ïðèøëî3"/>
      <sheetName val="âëàä-òàáëèöà_(2)3"/>
      <sheetName val="Íîâàÿ_ñâîäêà_(äî_áþäæåòà)3"/>
      <sheetName val="Íîâàÿ_ñâîäêà3"/>
      <sheetName val="Îáùèå_ðàñõîäû3"/>
      <sheetName val="Íîâàÿ_ñâîäêà_(ïî_áþäæåòó)3"/>
      <sheetName val="6_10_13"/>
      <sheetName val="6_7_3_ТН3"/>
      <sheetName val="6_13"/>
      <sheetName val="6_52-свод2"/>
      <sheetName val="Сводная_1"/>
      <sheetName val="7_ТХ_Сети_(кор)1"/>
      <sheetName val="Tier_3112081"/>
      <sheetName val="Акт_выбора1"/>
      <sheetName val="См_№7_Эл_1"/>
      <sheetName val="См_№8_Пож_1"/>
      <sheetName val="См_№3_ВиК1"/>
      <sheetName val="Сметы_за_сопровождение1"/>
      <sheetName val="ЕТС_(ф)"/>
      <sheetName val="геология_4"/>
      <sheetName val="6_144"/>
      <sheetName val="6_3_14"/>
      <sheetName val="6_204"/>
      <sheetName val="6_4_14"/>
      <sheetName val="6_11_1__сторонние4"/>
      <sheetName val="8_14_КР_(списание)ОПСТИКР4"/>
      <sheetName val="Данные_для_расчёта_сметы3"/>
      <sheetName val="6_14_КР3"/>
      <sheetName val="Текущие_цены3"/>
      <sheetName val="отчет_эл_эн__20003"/>
      <sheetName val="к_84-к_833"/>
      <sheetName val="свод_23"/>
      <sheetName val="Зап-3-_СЦБ3"/>
      <sheetName val="Пример_расчета3"/>
      <sheetName val="СметаСводная_Рыб3"/>
      <sheetName val="Коэфф1_3"/>
      <sheetName val="6_32"/>
      <sheetName val="6_72"/>
      <sheetName val="6_3_1_32"/>
      <sheetName val="Смета2_проект__раб_3"/>
      <sheetName val="Смета_13"/>
      <sheetName val="Production_and_Spend2"/>
      <sheetName val="Прайс_лист3"/>
      <sheetName val="См_1_наруж_водопровод3"/>
      <sheetName val="Разработка_проекта3"/>
      <sheetName val="КП_НовоКов3"/>
      <sheetName val="СметаСводная_1_оч3"/>
      <sheetName val="свод_(2)2"/>
      <sheetName val="Калплан_ОИ2_Макм_крестики2"/>
      <sheetName val="Св__смета2"/>
      <sheetName val="РБС_ИЗМ12"/>
      <sheetName val="Таблица_22"/>
      <sheetName val="ст_ГТМ2"/>
      <sheetName val="кп_ГК2"/>
      <sheetName val="Справочные_данные2"/>
      <sheetName val="суб_подряд3"/>
      <sheetName val="ПСБ_-_ОЭ3"/>
      <sheetName val="смета_СИД2"/>
      <sheetName val="ресурсная_вед_2"/>
      <sheetName val="КП_к_ГК2"/>
      <sheetName val="изыскания_22"/>
      <sheetName val="Калплан_Кра2"/>
      <sheetName val="6_11_новый2"/>
      <sheetName val="См_3_АСУ1"/>
      <sheetName val="Полигон_-_ИЭИ_1"/>
      <sheetName val="Смета_ТЗ_АСУ-161"/>
      <sheetName val="База_Геодезия1"/>
      <sheetName val="База_Геология1"/>
      <sheetName val="База_Геофизика1"/>
      <sheetName val="4_1_11"/>
      <sheetName val="исп_1_1_11"/>
      <sheetName val="База_Гидро1"/>
      <sheetName val="4_2_11"/>
      <sheetName val="исп_1_1_21"/>
      <sheetName val="Исп__смета_этап_1_1,_1_21"/>
      <sheetName val="КБК_ДПК"/>
      <sheetName val="ТЗ_АСУ-1"/>
      <sheetName val="лч_и_кам"/>
      <sheetName val="ИД_СМР"/>
      <sheetName val="Вспом_"/>
      <sheetName val="2_Геология"/>
      <sheetName val="Объем_работ"/>
      <sheetName val="Виды_работ_АСО"/>
      <sheetName val="таблица_руко_1"/>
      <sheetName val="ФОТ_для_смет"/>
      <sheetName val="таблица_руко_"/>
      <sheetName val="Исх__данные"/>
      <sheetName val="Main_list"/>
      <sheetName val="ПД-2_2"/>
      <sheetName val="1_14"/>
      <sheetName val="1_7"/>
      <sheetName val="Промер_глуб"/>
      <sheetName val="Смета _4ПР ЭХЗ"/>
      <sheetName val="ЖД 3.1"/>
      <sheetName val="УСР"/>
      <sheetName val="Объемы"/>
      <sheetName val="СметаСводная п54"/>
      <sheetName val="СметаСводная пуш"/>
      <sheetName val="1-1"/>
      <sheetName val="1-2"/>
      <sheetName val="1-4"/>
      <sheetName val="изм2-1"/>
      <sheetName val="2-2"/>
      <sheetName val="2-3"/>
      <sheetName val="изм7-1"/>
      <sheetName val="изм9-1"/>
      <sheetName val="см 5 ОДД "/>
      <sheetName val="Коэффициенты"/>
      <sheetName val="Акт-Смета_30"/>
      <sheetName val="Смета 2 эл.монтаж"/>
      <sheetName val="Смета 1 общестроит"/>
      <sheetName val="ДЦ"/>
      <sheetName val=" Оборудование  end"/>
      <sheetName val="автоматизация РД"/>
      <sheetName val="РабПр"/>
      <sheetName val="Восстановл_Лис礊め_x0005_"/>
      <sheetName val="Акт выполненных работ 46"/>
      <sheetName val="SMW_Служебная"/>
      <sheetName val="См_2 Шатурс сети  проект работы"/>
      <sheetName val="W28"/>
      <sheetName val="Ref"/>
      <sheetName val="выборка "/>
      <sheetName val="выборка раб"/>
      <sheetName val="7"/>
      <sheetName val="Прочее"/>
      <sheetName val="ЛЧ Р"/>
      <sheetName val="GLOBAL"/>
      <sheetName val="темп"/>
      <sheetName val="Форма 2.1"/>
      <sheetName val="СВ"/>
      <sheetName val="2.1"/>
      <sheetName val="ИНСТРУКЦИЯ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 refreshError="1"/>
      <sheetData sheetId="1050" refreshError="1"/>
      <sheetData sheetId="1051" refreshError="1"/>
      <sheetData sheetId="1052"/>
      <sheetData sheetId="1053"/>
      <sheetData sheetId="1054"/>
      <sheetData sheetId="1055"/>
      <sheetData sheetId="1056"/>
      <sheetData sheetId="1057"/>
      <sheetData sheetId="1058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/>
      <sheetData sheetId="1069" refreshError="1"/>
      <sheetData sheetId="1070"/>
      <sheetData sheetId="1071" refreshError="1"/>
      <sheetData sheetId="1072" refreshError="1"/>
      <sheetData sheetId="1073">
        <row r="1">
          <cell r="B1">
            <v>0</v>
          </cell>
        </row>
      </sheetData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 refreshError="1"/>
      <sheetData sheetId="1313"/>
      <sheetData sheetId="1314"/>
      <sheetData sheetId="1315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/>
      <sheetData sheetId="1350"/>
      <sheetData sheetId="135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1 (смр)"/>
      <sheetName val="2 См 1 (смр)"/>
      <sheetName val="Переменные и константы"/>
    </sheetNames>
    <sheetDataSet>
      <sheetData sheetId="0"/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  <sheetName val="Переменные и константы"/>
      <sheetName val="Дог цена"/>
      <sheetName val="топография"/>
      <sheetName val="свод 2"/>
      <sheetName val="Смета"/>
      <sheetName val="Переменные_и_константы"/>
      <sheetName val="Общ"/>
      <sheetName val="См3 СЦБ-зап"/>
      <sheetName val="БД"/>
      <sheetName val="СметаСводная Колпино"/>
      <sheetName val="const"/>
      <sheetName val="Новый справочник БДР"/>
      <sheetName val="РС "/>
      <sheetName val="автоматизация Р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естр"/>
      <sheetName val="Отчет"/>
    </sheetNames>
    <sheetDataSet>
      <sheetData sheetId="0" refreshError="1"/>
      <sheetData sheetId="1" refreshError="1">
        <row r="4">
          <cell r="X4" t="str">
            <v>Начало периода</v>
          </cell>
          <cell r="Y4" t="str">
            <v>Конец периода</v>
          </cell>
        </row>
        <row r="5">
          <cell r="X5">
            <v>39448</v>
          </cell>
          <cell r="Y5">
            <v>39478</v>
          </cell>
        </row>
        <row r="6">
          <cell r="X6">
            <v>39479</v>
          </cell>
          <cell r="Y6">
            <v>39507</v>
          </cell>
        </row>
        <row r="7">
          <cell r="X7">
            <v>39508</v>
          </cell>
          <cell r="Y7">
            <v>39538</v>
          </cell>
        </row>
        <row r="8">
          <cell r="X8">
            <v>39539</v>
          </cell>
          <cell r="Y8">
            <v>39568</v>
          </cell>
        </row>
        <row r="9">
          <cell r="X9">
            <v>39569</v>
          </cell>
          <cell r="Y9">
            <v>39599</v>
          </cell>
        </row>
        <row r="10">
          <cell r="X10">
            <v>39600</v>
          </cell>
          <cell r="Y10">
            <v>39629</v>
          </cell>
        </row>
        <row r="11">
          <cell r="X11">
            <v>39630</v>
          </cell>
          <cell r="Y11">
            <v>39660</v>
          </cell>
        </row>
        <row r="12">
          <cell r="X12">
            <v>39661</v>
          </cell>
          <cell r="Y12">
            <v>39691</v>
          </cell>
        </row>
        <row r="13">
          <cell r="X13">
            <v>39692</v>
          </cell>
          <cell r="Y13">
            <v>39721</v>
          </cell>
        </row>
        <row r="14">
          <cell r="X14">
            <v>39722</v>
          </cell>
          <cell r="Y14">
            <v>39752</v>
          </cell>
        </row>
        <row r="15">
          <cell r="X15">
            <v>39753</v>
          </cell>
          <cell r="Y15">
            <v>39782</v>
          </cell>
        </row>
        <row r="16">
          <cell r="X16">
            <v>39783</v>
          </cell>
          <cell r="Y16">
            <v>39813</v>
          </cell>
        </row>
      </sheetData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Данные для расчёта сметы"/>
      <sheetName val="топография"/>
      <sheetName val="Курс_доллара"/>
      <sheetName val="ПО 1-7"/>
      <sheetName val="СметаСводная"/>
      <sheetName val="Коэфф1."/>
      <sheetName val="ставки"/>
      <sheetName val="Лист7"/>
      <sheetName val="свод 2"/>
      <sheetName val="Смета"/>
      <sheetName val="СметаСводная Колпино"/>
      <sheetName val="Смета-Т"/>
      <sheetName val="ОПС"/>
      <sheetName val="Дог цена"/>
      <sheetName val="ps198"/>
      <sheetName val="Курс $"/>
      <sheetName val="к-ты"/>
      <sheetName val="Сводный СР"/>
      <sheetName val="ИМЯ"/>
      <sheetName val="Имя2"/>
      <sheetName val="консолидация"/>
      <sheetName val="выборка на22 июня"/>
      <sheetName val="Новый справочник БДР"/>
      <sheetName val="Курсы"/>
      <sheetName val="Payments 2006"/>
      <sheetName val="счет-фактура"/>
      <sheetName val="Сводная смета"/>
      <sheetName val="Курс_доллара1"/>
      <sheetName val="ПО_1-7"/>
      <sheetName val="Данные_для_расчёта_сметы"/>
      <sheetName val="Коэфф1_"/>
      <sheetName val="свод_2"/>
      <sheetName val="СметаСводная_Колпино"/>
      <sheetName val="Дог_цена"/>
      <sheetName val="Курс_$"/>
      <sheetName val="Сводный_СР"/>
      <sheetName val="выборка_на22_июня"/>
      <sheetName val="ид смр"/>
      <sheetName val="выборка заказчик"/>
      <sheetName val="спр1"/>
      <sheetName val="Справка"/>
      <sheetName val="СметаСводная Рыб"/>
      <sheetName val="хар_"/>
      <sheetName val="с1_"/>
      <sheetName val="12"/>
      <sheetName val="DATA"/>
      <sheetName val="ИД"/>
      <sheetName val="спецификация"/>
      <sheetName val="Общ"/>
      <sheetName val="ЛЧ Р"/>
      <sheetName val="шаблон"/>
      <sheetName val="смета проект"/>
      <sheetName val="терм.обез"/>
      <sheetName val="химреаг."/>
      <sheetName val="оборуд_1"/>
      <sheetName val="Расчет_ССР"/>
      <sheetName val="(свод)"/>
      <sheetName val="Списки"/>
      <sheetName val="Ресурсы"/>
      <sheetName val="Объекты"/>
      <sheetName val="Лист опроса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A2">
            <v>25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A2">
            <v>25</v>
          </cell>
        </row>
      </sheetData>
      <sheetData sheetId="31">
        <row r="2">
          <cell r="A2">
            <v>25</v>
          </cell>
        </row>
      </sheetData>
      <sheetData sheetId="32">
        <row r="2">
          <cell r="A2">
            <v>25</v>
          </cell>
        </row>
      </sheetData>
      <sheetData sheetId="33">
        <row r="2">
          <cell r="A2">
            <v>25</v>
          </cell>
        </row>
      </sheetData>
      <sheetData sheetId="34">
        <row r="2">
          <cell r="A2">
            <v>25</v>
          </cell>
        </row>
      </sheetData>
      <sheetData sheetId="35">
        <row r="2">
          <cell r="A2">
            <v>25</v>
          </cell>
        </row>
      </sheetData>
      <sheetData sheetId="36">
        <row r="2">
          <cell r="A2">
            <v>25</v>
          </cell>
        </row>
      </sheetData>
      <sheetData sheetId="37">
        <row r="2">
          <cell r="A2">
            <v>25</v>
          </cell>
        </row>
      </sheetData>
      <sheetData sheetId="38" refreshError="1"/>
      <sheetData sheetId="39">
        <row r="2">
          <cell r="A2">
            <v>25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  <sheetName val="шкаф"/>
      <sheetName val="Вспомогательный"/>
      <sheetName val="коэфф1."/>
      <sheetName val="прайс лист"/>
      <sheetName val="топография"/>
      <sheetName val="лист1"/>
      <sheetName val="обновление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Коэфф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РучБу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РасчетКомандир1"/>
      <sheetName val="РасчетКоманди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  <sheetName val="геолог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Суточная"/>
      <sheetName val="Коэфф1.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РП"/>
      <sheetName val="К.рын"/>
      <sheetName val="Титул1"/>
      <sheetName val="Титул2"/>
      <sheetName val="Титул3"/>
      <sheetName val="Упр"/>
      <sheetName val="свод"/>
      <sheetName val="Таблица 3"/>
      <sheetName val="СС"/>
      <sheetName val="информация"/>
      <sheetName val="Summary"/>
      <sheetName val="Tabelle3"/>
      <sheetName val="Данные для расчёта сметы"/>
      <sheetName val="ПОДПИСИ"/>
      <sheetName val="медведицкая_(2)"/>
      <sheetName val="Сумма_прописью"/>
      <sheetName val="сводная_рд"/>
      <sheetName val="нпс3рд_"/>
      <sheetName val="нпс_кириши_рд"/>
      <sheetName val="НПС-3_"/>
      <sheetName val="Список прогонов за месяц"/>
      <sheetName val="1.1"/>
      <sheetName val="93-110"/>
      <sheetName val="Сводная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20"/>
      <sheetName val="Восстановл_Лист49"/>
      <sheetName val="Восстановл_Лист21"/>
      <sheetName val="Расчет зарплаты"/>
      <sheetName val="Табл38-7"/>
      <sheetName val="ЭХЗ"/>
      <sheetName val="№5 СУБ Инж защ"/>
      <sheetName val="13.1"/>
      <sheetName val="Харьяга-индига(ПР-Трасса+реки)"/>
      <sheetName val="к.84-к.83"/>
      <sheetName val="свод 2"/>
      <sheetName val="HP и оргтехника"/>
      <sheetName val="свод 3"/>
      <sheetName val="СметаСводная Колпино"/>
      <sheetName val="СметаСводная"/>
      <sheetName val="См3 СЦБ-зап"/>
      <sheetName val="ИГ1"/>
      <sheetName val="СметаСводная снег"/>
      <sheetName val="см8"/>
      <sheetName val="Смета 7"/>
      <sheetName val="Смета 1свод"/>
      <sheetName val="шаблон"/>
      <sheetName val="Ф-1"/>
      <sheetName val="Справочники"/>
      <sheetName val="Разработка проекта"/>
      <sheetName val="RSOILBAL"/>
      <sheetName val="Итог Лена"/>
      <sheetName val="Итого М. (2)"/>
      <sheetName val="условия"/>
      <sheetName val="Итог Антиснег11.01"/>
      <sheetName val="Входные параметрыВНГДУ"/>
      <sheetName val="1"/>
      <sheetName val="Прил 6.51-Упр рас"/>
      <sheetName val=""/>
      <sheetName val="Материалы"/>
      <sheetName val="6_11_1  сторонние"/>
      <sheetName val="Восстановл_Лист12"/>
      <sheetName val="Восстановл_Лист18"/>
      <sheetName val="Восстановл_Лист14"/>
      <sheetName val="Восстановл_Лист16"/>
      <sheetName val="Восстановл_Лист5"/>
      <sheetName val="Восстановл_Лист13"/>
      <sheetName val="Восстановл_Лист19"/>
      <sheetName val="Восстановл_Лист7"/>
      <sheetName val="Восстановл_Лист15"/>
      <sheetName val="Восстановл_Лист17"/>
      <sheetName val="Ли啁䉓C"/>
      <sheetName val="БАЛАНС"/>
      <sheetName val="Documents and Settings\Halilova"/>
      <sheetName val="ТИТУЛ"/>
      <sheetName val="ОБЩЕСТВА"/>
      <sheetName val="Приморск БДС"/>
      <sheetName val="ААС М.Вешак (259,8)_x0000__x0000_İŹ_x0000__x0004__x0000__x0000__x0000__x0000__x0000__x0000_"/>
      <sheetName val="ААС М.Вешак (259,8)??İŹ?_x0004_??????"/>
      <sheetName val="Проверка и настройка параметров"/>
      <sheetName val="AccountingQtyTotal"/>
      <sheetName val="Пример расчета"/>
      <sheetName val="SP173И1"/>
      <sheetName val="SP173И2"/>
      <sheetName val="SP173И3"/>
      <sheetName val="SP353СИ1"/>
      <sheetName val="SP353СИ2"/>
      <sheetName val="SP353ЦИ1"/>
      <sheetName val="SP353ЦИ2"/>
      <sheetName val="SakhNIPI5"/>
      <sheetName val="ААС М.Вешак (259,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исх_данные"/>
      <sheetName val="Коэффициенты"/>
      <sheetName val="СВОДКА развязка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  <sheetName val="Оценка DCF"/>
      <sheetName val="GKN (2)"/>
      <sheetName val="ПЕРЕЧЕНЬ"/>
      <sheetName val="Программа"/>
      <sheetName val="Лист2"/>
      <sheetName val="Предпр.-взвеш. оценка"/>
      <sheetName val="база_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смета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Вспомогательный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ЛАТА (образец)"/>
      <sheetName val="Списки"/>
      <sheetName val="для Бухг."/>
      <sheetName val="договоры"/>
      <sheetName val="Сводная оплата"/>
      <sheetName val="Ал(РД)"/>
      <sheetName val="Мант(ПР)"/>
      <sheetName val="мант(ПР`)"/>
      <sheetName val="Калин(РД)"/>
      <sheetName val="Калин(авт.над)"/>
      <sheetName val="Калгр(РД)1"/>
      <sheetName val="Советск"/>
      <sheetName val="Княж(РД)1"/>
      <sheetName val="Княж`(РД)1"/>
      <sheetName val="Княж РД4"/>
      <sheetName val="Фрол-Рост"/>
      <sheetName val="Ржевская"/>
      <sheetName val="Ржевская (конк.док.)"/>
      <sheetName val="Калгр(авт.надз)1"/>
      <sheetName val="Княж(РД)2"/>
      <sheetName val="Княж РД3"/>
      <sheetName val="Княж(конк.)"/>
      <sheetName val="ИССС"/>
      <sheetName val="Калгр(ПР)"/>
      <sheetName val="Выборг"/>
      <sheetName val="МЧС"/>
      <sheetName val="Восточная ПР"/>
      <sheetName val="Центральная"/>
      <sheetName val="Ал(авт.надз)"/>
      <sheetName val="Абак(ПР)"/>
      <sheetName val="Б-Т(РД)"/>
      <sheetName val="Б-Т(кор)"/>
      <sheetName val="Б-Т(конк.)"/>
      <sheetName val="З-Б(РД)"/>
      <sheetName val="З-Б(конк.)"/>
      <sheetName val="Итат1(РД)"/>
      <sheetName val="Итат2(РД)"/>
      <sheetName val="Барнаульск(конк)"/>
      <sheetName val="Барнаул(РД1)"/>
      <sheetName val="Барнаул(РД2)"/>
      <sheetName val="Гусиноозерская (конк)"/>
      <sheetName val="Гусинооз(коррРД)"/>
      <sheetName val="Казах-Р(ПР1)"/>
      <sheetName val="Казах-Р(ПР2)"/>
      <sheetName val="Кузбасская"/>
      <sheetName val="Ул-У(РП)"/>
      <sheetName val="Камала(ПР)"/>
      <sheetName val="Крсноярск"/>
      <sheetName val="Машук(РД)"/>
      <sheetName val="Машук(корр)"/>
      <sheetName val="Фрунзенская"/>
      <sheetName val="Белый Раст"/>
      <sheetName val="Белый Р"/>
      <sheetName val="Радуга РД3"/>
      <sheetName val="Радуга ПР"/>
      <sheetName val="МантРД"/>
      <sheetName val="МантРД`"/>
      <sheetName val="Мант(авт.надз.)"/>
      <sheetName val="Калгр(РД)2"/>
      <sheetName val="Калгр(РД)3"/>
      <sheetName val="Калгр(авт.надз)3"/>
      <sheetName val="Калгр(авт.надз)2"/>
      <sheetName val="Златоуст"/>
      <sheetName val="Шагол(конк)"/>
      <sheetName val="Тюмень"/>
      <sheetName val="Вятка (конк)"/>
      <sheetName val="Емелино ПР"/>
      <sheetName val="Бологое РД"/>
      <sheetName val="Бологое (авт.надз)"/>
      <sheetName val="Радуга(РД2)"/>
      <sheetName val="Радуга(агент.дог)"/>
      <sheetName val="Радуга (РД1)"/>
      <sheetName val="Радуга(авт.надз)"/>
      <sheetName val="Ростов(ПР)"/>
      <sheetName val="Куйбышев"/>
      <sheetName val="Самара (ПР)"/>
      <sheetName val="Сангтуда"/>
      <sheetName val="Рек.Мант."/>
      <sheetName val="Лист4"/>
      <sheetName val="Лист5"/>
      <sheetName val="Лист6"/>
      <sheetName val="Лист1"/>
      <sheetName val="Лист2"/>
      <sheetName val="Лист3"/>
      <sheetName val="АЛ(ПР)"/>
      <sheetName val="Лист7"/>
      <sheetName val="пусто"/>
      <sheetName val="пусто2"/>
      <sheetName val=""/>
    </sheetNames>
    <sheetDataSet>
      <sheetData sheetId="0" refreshError="1"/>
      <sheetData sheetId="1" refreshError="1">
        <row r="1">
          <cell r="A1" t="str">
            <v>список</v>
          </cell>
        </row>
        <row r="2">
          <cell r="A2" t="str">
            <v>ГУП "Трест ГРИИ"</v>
          </cell>
        </row>
        <row r="3">
          <cell r="A3" t="str">
            <v>ЗАО "ИК ЭНИКО-МИФИ"</v>
          </cell>
        </row>
        <row r="4">
          <cell r="A4" t="str">
            <v>ЗАО "Институт автоматизации энергетических систем"</v>
          </cell>
        </row>
        <row r="5">
          <cell r="A5" t="str">
            <v>ЗАО "Институт энергетических сетей" г. Каунас</v>
          </cell>
        </row>
        <row r="6">
          <cell r="A6" t="str">
            <v>ЗАО "СПЕЦЭЛЕКТРОМОНТАЖ"</v>
          </cell>
        </row>
        <row r="7">
          <cell r="A7" t="str">
            <v>ЗАО "Стройинвестпроект ЛТД"</v>
          </cell>
        </row>
        <row r="8">
          <cell r="A8" t="str">
            <v>ЗАО "Электросетьпроект"</v>
          </cell>
        </row>
        <row r="9">
          <cell r="A9" t="str">
            <v>ЗАО НПП "Инмажпроект"</v>
          </cell>
        </row>
        <row r="10">
          <cell r="A10" t="str">
            <v>Измайлова Л.И.</v>
          </cell>
        </row>
        <row r="11">
          <cell r="A11" t="str">
            <v>Инновационный геологический центр ФГУГП "Волгагеология"</v>
          </cell>
        </row>
        <row r="12">
          <cell r="A12" t="str">
            <v>МЧС</v>
          </cell>
        </row>
        <row r="13">
          <cell r="A13" t="str">
            <v>ОАО "Гипросвязь-4"</v>
          </cell>
        </row>
        <row r="14">
          <cell r="A14" t="str">
            <v>ОАО "Ивэлектроналадка"</v>
          </cell>
        </row>
        <row r="15">
          <cell r="A15" t="str">
            <v>ОАО "Институт Энергосетьпроект"</v>
          </cell>
        </row>
        <row r="16">
          <cell r="A16" t="str">
            <v>ОАО "Калининградская ТЭЦ-2"</v>
          </cell>
        </row>
        <row r="17">
          <cell r="A17" t="str">
            <v>ОАО "Отделение Дальних Передач"</v>
          </cell>
        </row>
        <row r="18">
          <cell r="A18" t="str">
            <v>ОАО "Сангтудинская ГЭС-1"</v>
          </cell>
        </row>
        <row r="19">
          <cell r="A19" t="str">
            <v>ОАО "СевЗап НТЦ"</v>
          </cell>
        </row>
        <row r="20">
          <cell r="A20" t="str">
            <v>ОАО "Севзапэлектросетьстрой"</v>
          </cell>
        </row>
        <row r="21">
          <cell r="A21" t="str">
            <v>ОАО "СОЮЗТЕХЭНЕРГО"</v>
          </cell>
        </row>
        <row r="22">
          <cell r="A22" t="str">
            <v>ОАО "Спецсетьстрой"</v>
          </cell>
        </row>
        <row r="23">
          <cell r="A23" t="str">
            <v>ОАО "ФСК ЕЭС" МЭС Волги</v>
          </cell>
        </row>
        <row r="24">
          <cell r="A24" t="str">
            <v>ОАО "ФСК ЕЭС" МЭС Северо-Запада</v>
          </cell>
        </row>
        <row r="25">
          <cell r="A25" t="str">
            <v>ОАО "ФСК ЕЭС" МЭС Сибири</v>
          </cell>
        </row>
        <row r="26">
          <cell r="A26" t="str">
            <v>ОАО "ФСК ЕЭС" МЭС Урала</v>
          </cell>
        </row>
        <row r="27">
          <cell r="A27" t="str">
            <v>ОАО "ФСК ЕЭС" МЭС Центра</v>
          </cell>
        </row>
        <row r="28">
          <cell r="A28" t="str">
            <v>ОАО "ФСК ЕЭС" МЭС Юга</v>
          </cell>
        </row>
        <row r="29">
          <cell r="A29" t="str">
            <v>ОАО "ФСК ЕЭС" филиал Валдайское ПМЭС</v>
          </cell>
        </row>
        <row r="30">
          <cell r="A30" t="str">
            <v>ОАО "ФСК ЕЭС" филиал Волго-Окское ПМЭС</v>
          </cell>
        </row>
        <row r="31">
          <cell r="A31" t="str">
            <v>ОАО "Южное ИЦЭ"</v>
          </cell>
        </row>
        <row r="32">
          <cell r="A32" t="str">
            <v>ОАО "Янтарьэнерго"</v>
          </cell>
        </row>
        <row r="33">
          <cell r="A33" t="str">
            <v>ООО  "ЭЛКО Технологии СПб"</v>
          </cell>
        </row>
        <row r="34">
          <cell r="A34" t="str">
            <v>ООО "АрхиГАП"</v>
          </cell>
        </row>
        <row r="35">
          <cell r="A35" t="str">
            <v xml:space="preserve">ООО "Витасвязь" </v>
          </cell>
        </row>
        <row r="36">
          <cell r="A36" t="str">
            <v>ООО "ИКЦ "Экспертриск"</v>
          </cell>
        </row>
        <row r="37">
          <cell r="A37" t="str">
            <v>ООО "Инжиниринговый центр Энерго"</v>
          </cell>
        </row>
        <row r="38">
          <cell r="A38" t="str">
            <v>ООО "ИнтерЭСП"</v>
          </cell>
        </row>
        <row r="39">
          <cell r="A39" t="str">
            <v>ООО "ОМК-Сталь"</v>
          </cell>
        </row>
        <row r="40">
          <cell r="A40" t="str">
            <v>ООО "ПРОЕКТИНВЕСТ"</v>
          </cell>
        </row>
        <row r="41">
          <cell r="A41" t="str">
            <v>ООО "Сибэнергосетьпроект"</v>
          </cell>
        </row>
        <row r="42">
          <cell r="A42" t="str">
            <v>ООО "СМУ в г. Калининграде. ДО ОАО "Союзтелефонстрой"</v>
          </cell>
        </row>
        <row r="43">
          <cell r="A43" t="str">
            <v>ООО "Спецмонтажсервис"</v>
          </cell>
        </row>
        <row r="44">
          <cell r="A44" t="str">
            <v>ООО "СУНЭТО"</v>
          </cell>
        </row>
        <row r="45">
          <cell r="A45" t="str">
            <v>ООО "Энергоинжиниринг"</v>
          </cell>
        </row>
        <row r="46">
          <cell r="A46" t="str">
            <v>ООО "Энергокомплект-Сервис"</v>
          </cell>
        </row>
        <row r="47">
          <cell r="A47" t="str">
            <v>ООО "Энергосетьпроект-НН"</v>
          </cell>
        </row>
        <row r="48">
          <cell r="A48" t="str">
            <v>ООО "Энерго-Юг"</v>
          </cell>
        </row>
        <row r="49">
          <cell r="A49" t="str">
            <v>ООО НПФ "ЭЛНАП"</v>
          </cell>
        </row>
        <row r="50">
          <cell r="A50" t="str">
            <v>ООО НПЦ "ЭСиС"</v>
          </cell>
        </row>
        <row r="51">
          <cell r="A51" t="str">
            <v>ОРЗАУМ</v>
          </cell>
        </row>
        <row r="52">
          <cell r="A52" t="str">
            <v>транспорт</v>
          </cell>
        </row>
        <row r="53">
          <cell r="A53" t="str">
            <v>Филиал "Институт Тулаэнергосетьпроект" ОАО "СевЗап НТЦ"</v>
          </cell>
        </row>
        <row r="54">
          <cell r="A54" t="str">
            <v>Филиал ОАО "Инженерный центр ЕЭС" - "Фирма ОРГРЭС"</v>
          </cell>
        </row>
        <row r="55">
          <cell r="A55" t="str">
            <v>ХЗ</v>
          </cell>
        </row>
        <row r="56">
          <cell r="A56" t="str">
            <v>ХЗ1</v>
          </cell>
        </row>
        <row r="57">
          <cell r="A57" t="str">
            <v>ХЗ2</v>
          </cell>
        </row>
        <row r="58">
          <cell r="A58" t="str">
            <v>ОАО "ВНИИГ им. Б.Е.Веденеева</v>
          </cell>
        </row>
        <row r="59">
          <cell r="A59" t="str">
            <v>ООО СП "Строймеханизация"</v>
          </cell>
        </row>
        <row r="60">
          <cell r="A60" t="str">
            <v>ЗАО "ПЕНТАКОН"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1"/>
      <sheetName val="2"/>
      <sheetName val="3"/>
      <sheetName val="4"/>
      <sheetName val="4.1"/>
      <sheetName val="6"/>
      <sheetName val="6.1"/>
      <sheetName val="6.2"/>
      <sheetName val="8"/>
      <sheetName val="8.1"/>
      <sheetName val="9"/>
      <sheetName val="9.1"/>
      <sheetName val="9.2"/>
      <sheetName val="10"/>
      <sheetName val="11"/>
      <sheetName val="12"/>
      <sheetName val="13"/>
      <sheetName val="14"/>
      <sheetName val="14.1"/>
      <sheetName val="14.2"/>
      <sheetName val="14.3"/>
      <sheetName val="14.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Этапы"/>
      <sheetName val="Лист6"/>
      <sheetName val="Лист7"/>
      <sheetName val="Лист4"/>
    </sheetNames>
    <sheetDataSet>
      <sheetData sheetId="0" refreshError="1">
        <row r="1">
          <cell r="A1" t="str">
            <v>список</v>
          </cell>
        </row>
        <row r="2">
          <cell r="A2" t="str">
            <v>ВСЕ СУБЧИКИ</v>
          </cell>
        </row>
        <row r="3">
          <cell r="A3" t="str">
            <v>ГУП "Трест ГРИИ"</v>
          </cell>
        </row>
        <row r="4">
          <cell r="A4" t="str">
            <v>ЗАО "ИК ЭНИКО-МИФИ"</v>
          </cell>
        </row>
        <row r="5">
          <cell r="A5" t="str">
            <v>ЗАО "Институт автоматизации энергетических систем"</v>
          </cell>
        </row>
        <row r="6">
          <cell r="A6" t="str">
            <v>ЗАО "Институт энергетических сетей" г. Каунас</v>
          </cell>
        </row>
        <row r="7">
          <cell r="A7" t="str">
            <v>ЗАО "СПЕЦЭЛЕКТРОМОНТАЖ"</v>
          </cell>
        </row>
        <row r="8">
          <cell r="A8" t="str">
            <v>ЗАО "Стройинвестпроект ЛТД"</v>
          </cell>
        </row>
        <row r="9">
          <cell r="A9" t="str">
            <v>ЗАО "Электросетьпроект"</v>
          </cell>
        </row>
        <row r="10">
          <cell r="A10" t="str">
            <v>ЗАО НПП "Инмажпроект"</v>
          </cell>
        </row>
        <row r="11">
          <cell r="A11" t="str">
            <v>Измайлова Л.И.</v>
          </cell>
        </row>
        <row r="12">
          <cell r="A12" t="str">
            <v>Инновационный геологический центр ФГУГП "Волгагеология"</v>
          </cell>
        </row>
        <row r="13">
          <cell r="A13" t="str">
            <v>МЧС</v>
          </cell>
        </row>
        <row r="14">
          <cell r="A14" t="str">
            <v>СибНИИЭ</v>
          </cell>
        </row>
        <row r="15">
          <cell r="A15" t="str">
            <v>ОАО "Гипросвязь-4"</v>
          </cell>
        </row>
        <row r="16">
          <cell r="A16" t="str">
            <v>ОАО "Ивэлектроналадка"</v>
          </cell>
        </row>
        <row r="17">
          <cell r="A17" t="str">
            <v>ОАО "Институт Энергосетьпроект"</v>
          </cell>
        </row>
        <row r="18">
          <cell r="A18" t="str">
            <v>ОАО "Калининградская ТЭЦ-2"</v>
          </cell>
        </row>
        <row r="19">
          <cell r="A19" t="str">
            <v>ОАО "Отделение Дальних Передач"</v>
          </cell>
        </row>
        <row r="20">
          <cell r="A20" t="str">
            <v>ОАО "Отделение Дальних Передач"</v>
          </cell>
        </row>
        <row r="21">
          <cell r="A21" t="str">
            <v>ОАО "Сангтудинская ГЭС-1"</v>
          </cell>
        </row>
        <row r="22">
          <cell r="A22" t="str">
            <v>ПЦ Энерго</v>
          </cell>
        </row>
        <row r="23">
          <cell r="A23" t="str">
            <v>ОАО "Отделение Дальних Передач"</v>
          </cell>
        </row>
        <row r="24">
          <cell r="A24" t="str">
            <v>ОАО "Сангтудинская ГЭС-1"</v>
          </cell>
        </row>
        <row r="25">
          <cell r="A25" t="str">
            <v>ОАО "СевЗап НТЦ"</v>
          </cell>
        </row>
        <row r="26">
          <cell r="A26" t="str">
            <v>ОАО "Севзапэлектросетьстрой"</v>
          </cell>
        </row>
        <row r="27">
          <cell r="A27" t="str">
            <v>ОАО "СОЮЗТЕХЭНЕРГО"</v>
          </cell>
        </row>
        <row r="28">
          <cell r="A28" t="str">
            <v>ОАО "Спецсетьстрой"</v>
          </cell>
        </row>
        <row r="29">
          <cell r="A29" t="str">
            <v>ОАО "ФСК ЕЭС" МЭС Волги</v>
          </cell>
        </row>
        <row r="30">
          <cell r="A30" t="str">
            <v>ОАО "ФСК ЕЭС" МЭС Северо-Запада</v>
          </cell>
        </row>
        <row r="31">
          <cell r="A31" t="str">
            <v>ОАО "ФСК ЕЭС" МЭС Сибири</v>
          </cell>
        </row>
        <row r="32">
          <cell r="A32" t="str">
            <v>ОАО "ФСК ЕЭС" МЭС Урала</v>
          </cell>
        </row>
        <row r="33">
          <cell r="A33" t="str">
            <v>ОАО "ФСК ЕЭС" МЭС Центра</v>
          </cell>
        </row>
        <row r="34">
          <cell r="A34" t="str">
            <v>ОАО "ФСК ЕЭС" МЭС Юга</v>
          </cell>
        </row>
        <row r="35">
          <cell r="A35" t="str">
            <v>ОАО "ФСК ЕЭС" филиал Валдайское ПМЭС</v>
          </cell>
        </row>
        <row r="36">
          <cell r="A36" t="str">
            <v>ОАО "ФСК ЕЭС" филиал Волго-Окское ПМЭС</v>
          </cell>
        </row>
        <row r="37">
          <cell r="A37" t="str">
            <v>ОАО "Южное ИЦЭ"</v>
          </cell>
        </row>
        <row r="38">
          <cell r="A38" t="str">
            <v>ОАО "Янтарьэнерго"</v>
          </cell>
        </row>
        <row r="39">
          <cell r="A39" t="str">
            <v>ООО  "ЭЛКО Технологии СПб"</v>
          </cell>
        </row>
        <row r="40">
          <cell r="A40" t="str">
            <v>ООО "АрхиГАП"</v>
          </cell>
        </row>
        <row r="41">
          <cell r="A41" t="str">
            <v xml:space="preserve">ООО "Витасвязь" </v>
          </cell>
        </row>
        <row r="42">
          <cell r="A42" t="str">
            <v>ООО "ИКЦ "Экспертриск"</v>
          </cell>
        </row>
        <row r="43">
          <cell r="A43" t="str">
            <v>ООО "Инжиниринговый центр Энерго"</v>
          </cell>
        </row>
        <row r="44">
          <cell r="A44" t="str">
            <v>ООО "ИнтерЭСП"</v>
          </cell>
        </row>
        <row r="45">
          <cell r="A45" t="str">
            <v>ООО "ОМК-Сталь"</v>
          </cell>
        </row>
        <row r="46">
          <cell r="A46" t="str">
            <v>ООО "ПРОЕКТИНВЕСТ"</v>
          </cell>
        </row>
        <row r="47">
          <cell r="A47" t="str">
            <v>ООО "Сибэнергосетьпроект"</v>
          </cell>
        </row>
        <row r="48">
          <cell r="A48" t="str">
            <v>ООО "СМУ в г. Калининграде. ДО ОАО "Союзтелефонстрой"</v>
          </cell>
        </row>
        <row r="49">
          <cell r="A49" t="str">
            <v>ООО "Спецмонтажсервис"</v>
          </cell>
        </row>
        <row r="50">
          <cell r="A50" t="str">
            <v>ООО "СУНЭТО"</v>
          </cell>
        </row>
        <row r="51">
          <cell r="A51" t="str">
            <v>ООО "Энергоинжиниринг"</v>
          </cell>
        </row>
        <row r="52">
          <cell r="A52" t="str">
            <v>ООО "Энергокомплект-Сервис"</v>
          </cell>
        </row>
        <row r="53">
          <cell r="A53" t="str">
            <v>ООО "Энергосетьпроект-НН"</v>
          </cell>
        </row>
        <row r="54">
          <cell r="A54" t="str">
            <v>ООО "Энерго-Юг"</v>
          </cell>
        </row>
        <row r="55">
          <cell r="A55" t="str">
            <v>ООО НПФ "ЭЛНАП"</v>
          </cell>
        </row>
        <row r="56">
          <cell r="A56" t="str">
            <v>ООО НПЦ "ЭСиС"</v>
          </cell>
        </row>
        <row r="57">
          <cell r="A57" t="str">
            <v>ОРЗАУМ</v>
          </cell>
        </row>
        <row r="58">
          <cell r="A58" t="str">
            <v>ООО СП Строймеханизация</v>
          </cell>
        </row>
        <row r="59">
          <cell r="A59" t="str">
            <v>Субподрядчик</v>
          </cell>
        </row>
        <row r="60">
          <cell r="A60" t="str">
            <v>транспорт</v>
          </cell>
        </row>
        <row r="61">
          <cell r="A61" t="str">
            <v>Филиал "Институт Тулаэнергосетьпроект" ОАО "СевЗап НТЦ"</v>
          </cell>
        </row>
        <row r="62">
          <cell r="A62" t="str">
            <v>Филиал ОАО "Инженерный центр ЕЭС" - "Фирма ОРГРЭС"</v>
          </cell>
        </row>
        <row r="63">
          <cell r="A63" t="str">
            <v>ХЗ</v>
          </cell>
        </row>
        <row r="64">
          <cell r="A64" t="str">
            <v>ХЗ1</v>
          </cell>
        </row>
        <row r="65">
          <cell r="A65" t="str">
            <v>ХЗ2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смета"/>
      <sheetName val="Прямые расход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  <sheetName val="шаблон"/>
      <sheetName val="Поставка"/>
      <sheetName val="Расче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  <sheetName val="ОбмОбслЗемОд"/>
      <sheetName val="СмРучБ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Пример расчета"/>
      <sheetName val="СметаСводная"/>
      <sheetName val="Итог"/>
      <sheetName val="СметаСводная снег"/>
      <sheetName val="sapactivexlhiddensheet"/>
      <sheetName val="Сервис_x0000__x0000__x0000__x0000__x0000__x0000__x0000__x0000__x0000__x0009__x0000_✈ʷ_x0000__x0004__x0000__x0000__x0000__x0000__x0000__x0000_ᩀʷ_x0000__x0000_"/>
      <sheetName val="Сервис?????????_x0009_?✈ʷ?_x0004_??????ᩀʷ??"/>
      <sheetName val="ПДР"/>
      <sheetName val="таблица руководству"/>
      <sheetName val="Суточная добыча за неделю"/>
      <sheetName val="Лист1"/>
      <sheetName val="Обновление"/>
      <sheetName val="Цена"/>
      <sheetName val="Product"/>
      <sheetName val="янв."/>
      <sheetName val="Сервис_x0000__x0000__x0000__x0000__x0000__x0000__x0000__x0000__x0000_ _x0000_✈ʷ_x0000__x0004__x0000__x0000__x0000__x0000__x0000__x0000_ᩀʷ_x0000__x0000_"/>
      <sheetName val="Спр_общий"/>
      <sheetName val="Ярково"/>
      <sheetName val="Таблица 4 АСУТП"/>
      <sheetName val="шаблон"/>
      <sheetName val="list"/>
      <sheetName val="часы"/>
      <sheetName val="ИГ1"/>
      <sheetName val="Объемы работ по ПВ"/>
      <sheetName val="Сервис????????? ?✈ʷ?_x0004_??????ᩀʷ??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"/>
      <sheetName val="Платежка за телефон"/>
      <sheetName val="Платежка за электроэнергию"/>
      <sheetName val="Счет_Фактура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130" zoomScaleNormal="130" workbookViewId="0">
      <selection activeCell="B52" sqref="B52"/>
    </sheetView>
  </sheetViews>
  <sheetFormatPr defaultColWidth="9.140625" defaultRowHeight="15" outlineLevelRow="1" x14ac:dyDescent="0.25"/>
  <cols>
    <col min="1" max="1" width="9.28515625" style="239" bestFit="1" customWidth="1"/>
    <col min="2" max="2" width="36.7109375" style="239" customWidth="1"/>
    <col min="3" max="3" width="14.85546875" style="239" customWidth="1"/>
    <col min="4" max="4" width="20.85546875" style="239" customWidth="1"/>
    <col min="5" max="5" width="19" style="239" customWidth="1"/>
    <col min="6" max="6" width="10" style="239" customWidth="1"/>
    <col min="7" max="11" width="4.140625" style="239" customWidth="1"/>
    <col min="12" max="12" width="5" style="239" customWidth="1"/>
    <col min="13" max="13" width="4.140625" style="239" customWidth="1"/>
    <col min="14" max="14" width="6.7109375" style="239" customWidth="1"/>
    <col min="15" max="19" width="4.140625" style="239" customWidth="1"/>
    <col min="20" max="20" width="4" style="239" customWidth="1"/>
    <col min="21" max="24" width="4.140625" style="239" customWidth="1"/>
    <col min="25" max="16384" width="9.140625" style="239"/>
  </cols>
  <sheetData>
    <row r="1" spans="1:24" ht="15" customHeight="1" x14ac:dyDescent="0.25">
      <c r="A1" s="649" t="s">
        <v>627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</row>
    <row r="2" spans="1:24" ht="33" customHeight="1" x14ac:dyDescent="0.25">
      <c r="A2" s="650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</row>
    <row r="3" spans="1:24" ht="33.75" customHeight="1" x14ac:dyDescent="0.25">
      <c r="A3" s="663" t="s">
        <v>5</v>
      </c>
      <c r="B3" s="664" t="s">
        <v>185</v>
      </c>
      <c r="C3" s="663" t="s">
        <v>565</v>
      </c>
      <c r="D3" s="663"/>
      <c r="E3" s="663"/>
      <c r="F3" s="648">
        <v>2023</v>
      </c>
      <c r="G3" s="648"/>
      <c r="H3" s="648"/>
      <c r="I3" s="648"/>
      <c r="J3" s="648"/>
      <c r="K3" s="648"/>
      <c r="L3" s="648"/>
      <c r="M3" s="648">
        <v>2024</v>
      </c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</row>
    <row r="4" spans="1:24" ht="11.25" customHeight="1" x14ac:dyDescent="0.25">
      <c r="A4" s="663"/>
      <c r="B4" s="664"/>
      <c r="C4" s="663"/>
      <c r="D4" s="663"/>
      <c r="E4" s="663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</row>
    <row r="5" spans="1:24" ht="49.5" customHeight="1" x14ac:dyDescent="0.25">
      <c r="A5" s="663"/>
      <c r="B5" s="664"/>
      <c r="C5" s="240" t="s">
        <v>566</v>
      </c>
      <c r="D5" s="240" t="s">
        <v>567</v>
      </c>
      <c r="E5" s="240" t="s">
        <v>568</v>
      </c>
      <c r="F5" s="241" t="s">
        <v>576</v>
      </c>
      <c r="G5" s="241" t="s">
        <v>577</v>
      </c>
      <c r="H5" s="241" t="s">
        <v>578</v>
      </c>
      <c r="I5" s="241" t="s">
        <v>579</v>
      </c>
      <c r="J5" s="241" t="s">
        <v>580</v>
      </c>
      <c r="K5" s="241" t="s">
        <v>569</v>
      </c>
      <c r="L5" s="241" t="s">
        <v>570</v>
      </c>
      <c r="M5" s="241" t="s">
        <v>571</v>
      </c>
      <c r="N5" s="241" t="s">
        <v>572</v>
      </c>
      <c r="O5" s="241" t="s">
        <v>573</v>
      </c>
      <c r="P5" s="241" t="s">
        <v>574</v>
      </c>
      <c r="Q5" s="241" t="s">
        <v>575</v>
      </c>
      <c r="R5" s="241" t="s">
        <v>576</v>
      </c>
      <c r="S5" s="241" t="s">
        <v>577</v>
      </c>
      <c r="T5" s="241" t="s">
        <v>578</v>
      </c>
      <c r="U5" s="241" t="s">
        <v>579</v>
      </c>
      <c r="V5" s="241" t="s">
        <v>580</v>
      </c>
      <c r="W5" s="241" t="s">
        <v>569</v>
      </c>
      <c r="X5" s="241" t="s">
        <v>570</v>
      </c>
    </row>
    <row r="6" spans="1:24" ht="22.5" customHeight="1" x14ac:dyDescent="0.25">
      <c r="A6" s="273">
        <v>1</v>
      </c>
      <c r="B6" s="240">
        <v>2</v>
      </c>
      <c r="C6" s="240">
        <v>3</v>
      </c>
      <c r="D6" s="240">
        <v>4</v>
      </c>
      <c r="E6" s="240">
        <v>5</v>
      </c>
      <c r="F6" s="240">
        <v>6</v>
      </c>
      <c r="G6" s="240">
        <v>7</v>
      </c>
      <c r="H6" s="240">
        <v>8</v>
      </c>
      <c r="I6" s="240">
        <v>9</v>
      </c>
      <c r="J6" s="240">
        <v>10</v>
      </c>
      <c r="K6" s="240">
        <v>11</v>
      </c>
      <c r="L6" s="240">
        <v>12</v>
      </c>
      <c r="M6" s="240">
        <v>1</v>
      </c>
      <c r="N6" s="240">
        <v>2</v>
      </c>
      <c r="O6" s="240">
        <v>3</v>
      </c>
      <c r="P6" s="240">
        <v>4</v>
      </c>
      <c r="Q6" s="240">
        <v>5</v>
      </c>
      <c r="R6" s="240">
        <v>6</v>
      </c>
      <c r="S6" s="240">
        <v>7</v>
      </c>
      <c r="T6" s="240">
        <v>8</v>
      </c>
      <c r="U6" s="240">
        <v>9</v>
      </c>
      <c r="V6" s="240">
        <v>10</v>
      </c>
      <c r="W6" s="240">
        <v>11</v>
      </c>
      <c r="X6" s="240">
        <v>12</v>
      </c>
    </row>
    <row r="7" spans="1:24" ht="39.75" customHeight="1" x14ac:dyDescent="0.25">
      <c r="A7" s="274">
        <v>1</v>
      </c>
      <c r="B7" s="242" t="str">
        <f>B31</f>
        <v>Подготовка эскизных вариантов общих композиционных, планировочных, архитектурных решений</v>
      </c>
      <c r="C7" s="269" t="s">
        <v>581</v>
      </c>
      <c r="D7" s="269" t="s">
        <v>672</v>
      </c>
      <c r="E7" s="244">
        <f>E31</f>
        <v>14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</row>
    <row r="8" spans="1:24" ht="38.25" x14ac:dyDescent="0.25">
      <c r="A8" s="274">
        <v>2</v>
      </c>
      <c r="B8" s="242" t="str">
        <f t="shared" ref="B8:B18" si="0">B32</f>
        <v>Разработка концепции «Благоустройство туристической деревни Поляна Азау и прилегающей территории»</v>
      </c>
      <c r="C8" s="269" t="s">
        <v>581</v>
      </c>
      <c r="D8" s="269" t="s">
        <v>665</v>
      </c>
      <c r="E8" s="244">
        <f t="shared" ref="E8:E18" si="1">E32</f>
        <v>44</v>
      </c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</row>
    <row r="9" spans="1:24" ht="24.75" customHeight="1" x14ac:dyDescent="0.25">
      <c r="A9" s="274">
        <v>3</v>
      </c>
      <c r="B9" s="242" t="str">
        <f t="shared" si="0"/>
        <v xml:space="preserve">Инженерные изыскания </v>
      </c>
      <c r="C9" s="269"/>
      <c r="D9" s="269"/>
      <c r="E9" s="244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</row>
    <row r="10" spans="1:24" ht="24.75" customHeight="1" x14ac:dyDescent="0.25">
      <c r="A10" s="274" t="s">
        <v>240</v>
      </c>
      <c r="B10" s="242" t="str">
        <f t="shared" si="0"/>
        <v>инженерно-геодезические изыскания</v>
      </c>
      <c r="C10" s="269" t="s">
        <v>581</v>
      </c>
      <c r="D10" s="269" t="s">
        <v>669</v>
      </c>
      <c r="E10" s="244">
        <f t="shared" si="1"/>
        <v>120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1:24" ht="24.75" customHeight="1" x14ac:dyDescent="0.25">
      <c r="A11" s="274" t="s">
        <v>509</v>
      </c>
      <c r="B11" s="242" t="str">
        <f t="shared" si="0"/>
        <v>инженерно-гидрометеорологические изыскания</v>
      </c>
      <c r="C11" s="269" t="s">
        <v>581</v>
      </c>
      <c r="D11" s="269" t="s">
        <v>669</v>
      </c>
      <c r="E11" s="244">
        <f t="shared" si="1"/>
        <v>120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</row>
    <row r="12" spans="1:24" ht="24.75" customHeight="1" x14ac:dyDescent="0.25">
      <c r="A12" s="274" t="s">
        <v>510</v>
      </c>
      <c r="B12" s="242" t="str">
        <f t="shared" si="0"/>
        <v>инженерно-экологические изыскания</v>
      </c>
      <c r="C12" s="269" t="s">
        <v>581</v>
      </c>
      <c r="D12" s="269" t="s">
        <v>669</v>
      </c>
      <c r="E12" s="244">
        <f t="shared" si="1"/>
        <v>120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</row>
    <row r="13" spans="1:24" ht="24.75" customHeight="1" x14ac:dyDescent="0.25">
      <c r="A13" s="274" t="s">
        <v>511</v>
      </c>
      <c r="B13" s="242" t="str">
        <f t="shared" si="0"/>
        <v>инженерно-геологические изыскания</v>
      </c>
      <c r="C13" s="269" t="s">
        <v>581</v>
      </c>
      <c r="D13" s="269" t="s">
        <v>669</v>
      </c>
      <c r="E13" s="244">
        <f t="shared" si="1"/>
        <v>120</v>
      </c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</row>
    <row r="14" spans="1:24" ht="24.75" customHeight="1" x14ac:dyDescent="0.25">
      <c r="A14" s="274" t="s">
        <v>232</v>
      </c>
      <c r="B14" s="242" t="str">
        <f t="shared" si="0"/>
        <v>Проектные работы, в том числе:</v>
      </c>
      <c r="C14" s="269"/>
      <c r="D14" s="269"/>
      <c r="E14" s="244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1:24" ht="24.75" customHeight="1" x14ac:dyDescent="0.25">
      <c r="A15" s="274" t="s">
        <v>237</v>
      </c>
      <c r="B15" s="242" t="str">
        <f t="shared" si="0"/>
        <v>- разработка основных технических решений</v>
      </c>
      <c r="C15" s="269" t="s">
        <v>666</v>
      </c>
      <c r="D15" s="269" t="s">
        <v>670</v>
      </c>
      <c r="E15" s="244">
        <f t="shared" si="1"/>
        <v>120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</row>
    <row r="16" spans="1:24" ht="24.75" customHeight="1" x14ac:dyDescent="0.25">
      <c r="A16" s="274" t="s">
        <v>512</v>
      </c>
      <c r="B16" s="242" t="str">
        <f t="shared" si="0"/>
        <v>- разработка проектной и сметной документации</v>
      </c>
      <c r="C16" s="269" t="s">
        <v>666</v>
      </c>
      <c r="D16" s="269" t="s">
        <v>671</v>
      </c>
      <c r="E16" s="244">
        <f t="shared" si="1"/>
        <v>176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1:24" ht="25.5" x14ac:dyDescent="0.25">
      <c r="A17" s="274" t="s">
        <v>233</v>
      </c>
      <c r="B17" s="242" t="str">
        <f t="shared" si="0"/>
        <v>Экологическая экспертиза, в том числе общественные слушания</v>
      </c>
      <c r="C17" s="269" t="s">
        <v>668</v>
      </c>
      <c r="D17" s="269" t="s">
        <v>667</v>
      </c>
      <c r="E17" s="244">
        <f t="shared" si="1"/>
        <v>69</v>
      </c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1:24" x14ac:dyDescent="0.25">
      <c r="A18" s="274" t="s">
        <v>238</v>
      </c>
      <c r="B18" s="242" t="str">
        <f t="shared" si="0"/>
        <v>Государственная экспертиза</v>
      </c>
      <c r="C18" s="269" t="s">
        <v>668</v>
      </c>
      <c r="D18" s="269" t="s">
        <v>667</v>
      </c>
      <c r="E18" s="244">
        <f t="shared" si="1"/>
        <v>69</v>
      </c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</row>
    <row r="23" spans="1:24" hidden="1" outlineLevel="1" x14ac:dyDescent="0.25">
      <c r="A23" s="661" t="s">
        <v>614</v>
      </c>
      <c r="B23" s="661"/>
      <c r="C23" s="661"/>
      <c r="D23" s="661"/>
      <c r="E23" s="259"/>
    </row>
    <row r="24" spans="1:24" hidden="1" outlineLevel="1" x14ac:dyDescent="0.25">
      <c r="A24" s="661" t="s">
        <v>615</v>
      </c>
      <c r="B24" s="661"/>
      <c r="C24" s="661"/>
      <c r="D24" s="661"/>
      <c r="E24" s="259"/>
    </row>
    <row r="25" spans="1:24" ht="15.75" hidden="1" outlineLevel="1" thickBot="1" x14ac:dyDescent="0.3">
      <c r="A25" s="662" t="s">
        <v>616</v>
      </c>
      <c r="B25" s="662"/>
      <c r="C25" s="662"/>
      <c r="D25" s="662"/>
      <c r="E25" s="259"/>
    </row>
    <row r="26" spans="1:24" hidden="1" outlineLevel="1" x14ac:dyDescent="0.25">
      <c r="A26" s="651" t="s">
        <v>5</v>
      </c>
      <c r="B26" s="654" t="s">
        <v>185</v>
      </c>
      <c r="C26" s="657" t="s">
        <v>565</v>
      </c>
      <c r="D26" s="658"/>
      <c r="E26" s="260"/>
    </row>
    <row r="27" spans="1:24" ht="15.75" hidden="1" outlineLevel="1" thickBot="1" x14ac:dyDescent="0.3">
      <c r="A27" s="652"/>
      <c r="B27" s="655"/>
      <c r="C27" s="659"/>
      <c r="D27" s="660"/>
      <c r="E27" s="260"/>
    </row>
    <row r="28" spans="1:24" hidden="1" outlineLevel="1" x14ac:dyDescent="0.25">
      <c r="A28" s="652"/>
      <c r="B28" s="655"/>
      <c r="C28" s="651" t="s">
        <v>566</v>
      </c>
      <c r="D28" s="651" t="s">
        <v>567</v>
      </c>
      <c r="E28" s="260"/>
    </row>
    <row r="29" spans="1:24" ht="15.75" hidden="1" outlineLevel="1" thickBot="1" x14ac:dyDescent="0.3">
      <c r="A29" s="653"/>
      <c r="B29" s="656"/>
      <c r="C29" s="653"/>
      <c r="D29" s="653"/>
      <c r="E29" s="260"/>
    </row>
    <row r="30" spans="1:24" ht="15.75" hidden="1" outlineLevel="1" thickBot="1" x14ac:dyDescent="0.3">
      <c r="A30" s="261">
        <v>1</v>
      </c>
      <c r="B30" s="262">
        <v>2</v>
      </c>
      <c r="C30" s="262">
        <v>3</v>
      </c>
      <c r="D30" s="262">
        <v>4</v>
      </c>
      <c r="E30" s="260"/>
      <c r="F30" s="268"/>
    </row>
    <row r="31" spans="1:24" ht="58.5" hidden="1" customHeight="1" outlineLevel="1" thickBot="1" x14ac:dyDescent="0.3">
      <c r="A31" s="266">
        <v>1</v>
      </c>
      <c r="B31" s="263" t="s">
        <v>626</v>
      </c>
      <c r="C31" s="265">
        <v>45078</v>
      </c>
      <c r="D31" s="267">
        <v>45092</v>
      </c>
      <c r="E31" s="260">
        <f t="shared" ref="E31:E39" si="2">D31-C31</f>
        <v>14</v>
      </c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S31" s="268"/>
      <c r="T31" s="646"/>
      <c r="U31" s="646"/>
      <c r="V31" s="646"/>
    </row>
    <row r="32" spans="1:24" ht="39" hidden="1" outlineLevel="1" thickBot="1" x14ac:dyDescent="0.3">
      <c r="A32" s="266">
        <v>2</v>
      </c>
      <c r="B32" s="263" t="s">
        <v>617</v>
      </c>
      <c r="C32" s="265">
        <v>45078</v>
      </c>
      <c r="D32" s="265">
        <v>45122</v>
      </c>
      <c r="E32" s="260">
        <f t="shared" si="2"/>
        <v>44</v>
      </c>
    </row>
    <row r="33" spans="1:5" ht="15.75" hidden="1" outlineLevel="1" thickBot="1" x14ac:dyDescent="0.3">
      <c r="A33" s="266">
        <v>3</v>
      </c>
      <c r="B33" s="263" t="s">
        <v>618</v>
      </c>
      <c r="C33" s="264"/>
      <c r="D33" s="264"/>
      <c r="E33" s="260"/>
    </row>
    <row r="34" spans="1:5" ht="15.75" hidden="1" outlineLevel="1" thickBot="1" x14ac:dyDescent="0.3">
      <c r="A34" s="266" t="s">
        <v>240</v>
      </c>
      <c r="B34" s="263" t="s">
        <v>619</v>
      </c>
      <c r="C34" s="265">
        <v>45078</v>
      </c>
      <c r="D34" s="265">
        <v>45198</v>
      </c>
      <c r="E34" s="260">
        <f t="shared" si="2"/>
        <v>120</v>
      </c>
    </row>
    <row r="35" spans="1:5" ht="26.25" hidden="1" outlineLevel="1" thickBot="1" x14ac:dyDescent="0.3">
      <c r="A35" s="266" t="s">
        <v>509</v>
      </c>
      <c r="B35" s="263" t="s">
        <v>620</v>
      </c>
      <c r="C35" s="265">
        <v>45078</v>
      </c>
      <c r="D35" s="265">
        <v>45198</v>
      </c>
      <c r="E35" s="260">
        <f t="shared" si="2"/>
        <v>120</v>
      </c>
    </row>
    <row r="36" spans="1:5" ht="15.75" hidden="1" outlineLevel="1" thickBot="1" x14ac:dyDescent="0.3">
      <c r="A36" s="266" t="s">
        <v>510</v>
      </c>
      <c r="B36" s="263" t="s">
        <v>621</v>
      </c>
      <c r="C36" s="265">
        <v>45078</v>
      </c>
      <c r="D36" s="265">
        <v>45198</v>
      </c>
      <c r="E36" s="260">
        <f t="shared" si="2"/>
        <v>120</v>
      </c>
    </row>
    <row r="37" spans="1:5" ht="15.75" hidden="1" outlineLevel="1" thickBot="1" x14ac:dyDescent="0.3">
      <c r="A37" s="266" t="s">
        <v>511</v>
      </c>
      <c r="B37" s="263" t="s">
        <v>622</v>
      </c>
      <c r="C37" s="265">
        <v>45078</v>
      </c>
      <c r="D37" s="265">
        <v>45198</v>
      </c>
      <c r="E37" s="260">
        <f t="shared" si="2"/>
        <v>120</v>
      </c>
    </row>
    <row r="38" spans="1:5" ht="15.75" hidden="1" outlineLevel="1" thickBot="1" x14ac:dyDescent="0.3">
      <c r="A38" s="266">
        <v>4</v>
      </c>
      <c r="B38" s="263" t="s">
        <v>623</v>
      </c>
      <c r="C38" s="264"/>
      <c r="D38" s="264"/>
      <c r="E38" s="260"/>
    </row>
    <row r="39" spans="1:5" ht="26.25" hidden="1" outlineLevel="1" thickBot="1" x14ac:dyDescent="0.3">
      <c r="A39" s="266" t="s">
        <v>237</v>
      </c>
      <c r="B39" s="263" t="s">
        <v>624</v>
      </c>
      <c r="C39" s="265">
        <v>45078</v>
      </c>
      <c r="D39" s="265">
        <v>45198</v>
      </c>
      <c r="E39" s="260">
        <f t="shared" si="2"/>
        <v>120</v>
      </c>
    </row>
    <row r="40" spans="1:5" s="279" customFormat="1" ht="26.25" hidden="1" outlineLevel="1" thickBot="1" x14ac:dyDescent="0.3">
      <c r="A40" s="275" t="s">
        <v>512</v>
      </c>
      <c r="B40" s="276" t="s">
        <v>625</v>
      </c>
      <c r="C40" s="277">
        <v>45078</v>
      </c>
      <c r="D40" s="277">
        <v>45254</v>
      </c>
      <c r="E40" s="278">
        <f>D40-C40</f>
        <v>176</v>
      </c>
    </row>
    <row r="41" spans="1:5" ht="26.25" hidden="1" outlineLevel="1" thickBot="1" x14ac:dyDescent="0.3">
      <c r="A41" s="266">
        <v>5</v>
      </c>
      <c r="B41" s="263" t="s">
        <v>582</v>
      </c>
      <c r="C41" s="265">
        <v>45278</v>
      </c>
      <c r="D41" s="265">
        <v>45347</v>
      </c>
      <c r="E41" s="260">
        <f>D41-C41</f>
        <v>69</v>
      </c>
    </row>
    <row r="42" spans="1:5" ht="15.75" hidden="1" outlineLevel="1" thickBot="1" x14ac:dyDescent="0.3">
      <c r="A42" s="266">
        <v>6</v>
      </c>
      <c r="B42" s="263" t="s">
        <v>583</v>
      </c>
      <c r="C42" s="265">
        <v>45278</v>
      </c>
      <c r="D42" s="265">
        <v>45347</v>
      </c>
      <c r="E42" s="260">
        <f>D42-C42</f>
        <v>69</v>
      </c>
    </row>
    <row r="43" spans="1:5" collapsed="1" x14ac:dyDescent="0.25"/>
  </sheetData>
  <mergeCells count="16">
    <mergeCell ref="T31:V31"/>
    <mergeCell ref="F31:P31"/>
    <mergeCell ref="M3:X4"/>
    <mergeCell ref="A1:X2"/>
    <mergeCell ref="A26:A29"/>
    <mergeCell ref="B26:B29"/>
    <mergeCell ref="C26:D27"/>
    <mergeCell ref="C28:C29"/>
    <mergeCell ref="D28:D29"/>
    <mergeCell ref="A23:D23"/>
    <mergeCell ref="A24:D24"/>
    <mergeCell ref="A25:D25"/>
    <mergeCell ref="A3:A5"/>
    <mergeCell ref="B3:B5"/>
    <mergeCell ref="C3:E4"/>
    <mergeCell ref="F3:L4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1"/>
  <sheetViews>
    <sheetView topLeftCell="A79" workbookViewId="0">
      <selection activeCell="E109" sqref="E109"/>
    </sheetView>
  </sheetViews>
  <sheetFormatPr defaultRowHeight="15" x14ac:dyDescent="0.25"/>
  <cols>
    <col min="2" max="2" width="54.5703125" customWidth="1"/>
    <col min="4" max="4" width="9.28515625" customWidth="1"/>
    <col min="5" max="5" width="45.5703125" customWidth="1"/>
    <col min="6" max="6" width="16.140625" customWidth="1"/>
    <col min="7" max="7" width="14.140625" customWidth="1"/>
  </cols>
  <sheetData>
    <row r="1" spans="1:7" x14ac:dyDescent="0.25">
      <c r="A1" s="608"/>
      <c r="B1" s="614"/>
      <c r="C1" s="614"/>
      <c r="D1" s="608"/>
      <c r="E1" s="608"/>
      <c r="F1" s="608"/>
      <c r="G1" s="612" t="s">
        <v>632</v>
      </c>
    </row>
    <row r="2" spans="1:7" x14ac:dyDescent="0.25">
      <c r="A2" s="621"/>
      <c r="B2" s="614"/>
      <c r="C2" s="614"/>
      <c r="D2" s="613"/>
      <c r="E2" s="613"/>
      <c r="F2" s="613"/>
      <c r="G2" s="613"/>
    </row>
    <row r="3" spans="1:7" x14ac:dyDescent="0.25">
      <c r="A3" s="789" t="s">
        <v>688</v>
      </c>
      <c r="B3" s="789"/>
      <c r="C3" s="789"/>
      <c r="D3" s="789"/>
      <c r="E3" s="789"/>
      <c r="F3" s="790"/>
      <c r="G3" s="790"/>
    </row>
    <row r="4" spans="1:7" x14ac:dyDescent="0.25">
      <c r="A4" s="791" t="s">
        <v>2205</v>
      </c>
      <c r="B4" s="791"/>
      <c r="C4" s="791"/>
      <c r="D4" s="791"/>
      <c r="E4" s="791"/>
      <c r="F4" s="792"/>
      <c r="G4" s="792"/>
    </row>
    <row r="5" spans="1:7" x14ac:dyDescent="0.25">
      <c r="A5" s="791" t="s">
        <v>685</v>
      </c>
      <c r="B5" s="791"/>
      <c r="C5" s="791"/>
      <c r="D5" s="791"/>
      <c r="E5" s="791"/>
      <c r="F5" s="792"/>
      <c r="G5" s="792"/>
    </row>
    <row r="6" spans="1:7" x14ac:dyDescent="0.25">
      <c r="A6" s="791" t="s">
        <v>628</v>
      </c>
      <c r="B6" s="791"/>
      <c r="C6" s="791"/>
      <c r="D6" s="791"/>
      <c r="E6" s="791"/>
      <c r="F6" s="792"/>
      <c r="G6" s="792"/>
    </row>
    <row r="7" spans="1:7" x14ac:dyDescent="0.25">
      <c r="A7" s="791" t="s">
        <v>716</v>
      </c>
      <c r="B7" s="791"/>
      <c r="C7" s="791"/>
      <c r="D7" s="791"/>
      <c r="E7" s="791"/>
      <c r="F7" s="792"/>
      <c r="G7" s="792"/>
    </row>
    <row r="8" spans="1:7" x14ac:dyDescent="0.25">
      <c r="A8" s="609"/>
      <c r="B8" s="609"/>
      <c r="C8" s="610"/>
      <c r="D8" s="610"/>
      <c r="E8" s="611"/>
      <c r="F8" s="608"/>
      <c r="G8" s="608"/>
    </row>
    <row r="9" spans="1:7" ht="36" x14ac:dyDescent="0.25">
      <c r="A9" s="291" t="s">
        <v>522</v>
      </c>
      <c r="B9" s="292" t="s">
        <v>542</v>
      </c>
      <c r="C9" s="292" t="s">
        <v>455</v>
      </c>
      <c r="D9" s="292" t="s">
        <v>188</v>
      </c>
      <c r="E9" s="292" t="s">
        <v>513</v>
      </c>
      <c r="F9" s="293" t="s">
        <v>633</v>
      </c>
      <c r="G9" s="293" t="s">
        <v>634</v>
      </c>
    </row>
    <row r="10" spans="1:7" x14ac:dyDescent="0.25">
      <c r="A10" s="294">
        <v>1</v>
      </c>
      <c r="B10" s="295">
        <v>2</v>
      </c>
      <c r="C10" s="295">
        <v>3</v>
      </c>
      <c r="D10" s="295">
        <v>4</v>
      </c>
      <c r="E10" s="295">
        <v>5</v>
      </c>
      <c r="F10" s="294">
        <v>6</v>
      </c>
      <c r="G10" s="294">
        <v>7</v>
      </c>
    </row>
    <row r="11" spans="1:7" x14ac:dyDescent="0.25">
      <c r="A11" s="793" t="s">
        <v>635</v>
      </c>
      <c r="B11" s="794"/>
      <c r="C11" s="794"/>
      <c r="D11" s="794"/>
      <c r="E11" s="794"/>
      <c r="F11" s="794"/>
      <c r="G11" s="794"/>
    </row>
    <row r="12" spans="1:7" ht="56.25" customHeight="1" x14ac:dyDescent="0.25">
      <c r="A12" s="799">
        <v>1</v>
      </c>
      <c r="B12" s="623" t="s">
        <v>858</v>
      </c>
      <c r="C12" s="624" t="s">
        <v>514</v>
      </c>
      <c r="D12" s="625">
        <v>0.5</v>
      </c>
      <c r="E12" s="626" t="s">
        <v>859</v>
      </c>
      <c r="F12" s="625" t="s">
        <v>2206</v>
      </c>
      <c r="G12" s="627">
        <v>16.98</v>
      </c>
    </row>
    <row r="13" spans="1:7" ht="56.25" customHeight="1" x14ac:dyDescent="0.25">
      <c r="A13" s="801"/>
      <c r="B13" s="628"/>
      <c r="C13" s="629"/>
      <c r="D13" s="630"/>
      <c r="E13" s="631" t="s">
        <v>860</v>
      </c>
      <c r="F13" s="630"/>
      <c r="G13" s="632" t="s">
        <v>535</v>
      </c>
    </row>
    <row r="14" spans="1:7" ht="56.25" customHeight="1" x14ac:dyDescent="0.25">
      <c r="A14" s="799">
        <v>2</v>
      </c>
      <c r="B14" s="623" t="s">
        <v>863</v>
      </c>
      <c r="C14" s="624" t="s">
        <v>337</v>
      </c>
      <c r="D14" s="625">
        <v>46</v>
      </c>
      <c r="E14" s="626" t="s">
        <v>864</v>
      </c>
      <c r="F14" s="625" t="s">
        <v>2207</v>
      </c>
      <c r="G14" s="627" t="s">
        <v>2208</v>
      </c>
    </row>
    <row r="15" spans="1:7" ht="56.25" customHeight="1" x14ac:dyDescent="0.25">
      <c r="A15" s="800"/>
      <c r="B15" s="628"/>
      <c r="C15" s="629"/>
      <c r="D15" s="630"/>
      <c r="E15" s="631" t="s">
        <v>861</v>
      </c>
      <c r="F15" s="630"/>
      <c r="G15" s="632" t="s">
        <v>535</v>
      </c>
    </row>
    <row r="16" spans="1:7" ht="56.25" customHeight="1" x14ac:dyDescent="0.25">
      <c r="A16" s="801"/>
      <c r="B16" s="628"/>
      <c r="C16" s="629"/>
      <c r="D16" s="630"/>
      <c r="E16" s="631" t="s">
        <v>862</v>
      </c>
      <c r="F16" s="630"/>
      <c r="G16" s="632" t="s">
        <v>535</v>
      </c>
    </row>
    <row r="17" spans="1:7" ht="56.25" customHeight="1" x14ac:dyDescent="0.25">
      <c r="A17" s="799">
        <v>3</v>
      </c>
      <c r="B17" s="623" t="s">
        <v>865</v>
      </c>
      <c r="C17" s="624" t="s">
        <v>337</v>
      </c>
      <c r="D17" s="625">
        <v>30</v>
      </c>
      <c r="E17" s="626" t="s">
        <v>866</v>
      </c>
      <c r="F17" s="625" t="s">
        <v>2209</v>
      </c>
      <c r="G17" s="627">
        <v>104.4</v>
      </c>
    </row>
    <row r="18" spans="1:7" ht="56.25" customHeight="1" x14ac:dyDescent="0.25">
      <c r="A18" s="801"/>
      <c r="B18" s="628"/>
      <c r="C18" s="629"/>
      <c r="D18" s="630"/>
      <c r="E18" s="631" t="s">
        <v>862</v>
      </c>
      <c r="F18" s="630"/>
      <c r="G18" s="632" t="s">
        <v>535</v>
      </c>
    </row>
    <row r="19" spans="1:7" ht="56.25" customHeight="1" x14ac:dyDescent="0.25">
      <c r="A19" s="799">
        <v>4</v>
      </c>
      <c r="B19" s="623" t="s">
        <v>867</v>
      </c>
      <c r="C19" s="624" t="s">
        <v>337</v>
      </c>
      <c r="D19" s="625">
        <v>30</v>
      </c>
      <c r="E19" s="626" t="s">
        <v>868</v>
      </c>
      <c r="F19" s="625" t="s">
        <v>2210</v>
      </c>
      <c r="G19" s="627">
        <v>57.6</v>
      </c>
    </row>
    <row r="20" spans="1:7" ht="56.25" customHeight="1" x14ac:dyDescent="0.25">
      <c r="A20" s="801"/>
      <c r="B20" s="628"/>
      <c r="C20" s="629"/>
      <c r="D20" s="630"/>
      <c r="E20" s="631" t="s">
        <v>862</v>
      </c>
      <c r="F20" s="630"/>
      <c r="G20" s="632" t="s">
        <v>535</v>
      </c>
    </row>
    <row r="21" spans="1:7" ht="56.25" customHeight="1" x14ac:dyDescent="0.25">
      <c r="A21" s="799">
        <v>5</v>
      </c>
      <c r="B21" s="623" t="s">
        <v>869</v>
      </c>
      <c r="C21" s="624" t="s">
        <v>636</v>
      </c>
      <c r="D21" s="625">
        <v>4</v>
      </c>
      <c r="E21" s="626" t="s">
        <v>870</v>
      </c>
      <c r="F21" s="625" t="s">
        <v>2211</v>
      </c>
      <c r="G21" s="627">
        <v>20.399999999999999</v>
      </c>
    </row>
    <row r="22" spans="1:7" ht="56.25" customHeight="1" x14ac:dyDescent="0.25">
      <c r="A22" s="800"/>
      <c r="B22" s="628"/>
      <c r="C22" s="629"/>
      <c r="D22" s="630"/>
      <c r="E22" s="631" t="s">
        <v>871</v>
      </c>
      <c r="F22" s="630"/>
      <c r="G22" s="632" t="s">
        <v>535</v>
      </c>
    </row>
    <row r="23" spans="1:7" ht="56.25" customHeight="1" x14ac:dyDescent="0.25">
      <c r="A23" s="801"/>
      <c r="B23" s="628"/>
      <c r="C23" s="629"/>
      <c r="D23" s="630"/>
      <c r="E23" s="631" t="s">
        <v>862</v>
      </c>
      <c r="F23" s="630"/>
      <c r="G23" s="632" t="s">
        <v>535</v>
      </c>
    </row>
    <row r="24" spans="1:7" ht="56.25" customHeight="1" x14ac:dyDescent="0.25">
      <c r="A24" s="799">
        <v>6</v>
      </c>
      <c r="B24" s="623" t="s">
        <v>872</v>
      </c>
      <c r="C24" s="624" t="s">
        <v>636</v>
      </c>
      <c r="D24" s="625">
        <v>4</v>
      </c>
      <c r="E24" s="626" t="s">
        <v>870</v>
      </c>
      <c r="F24" s="625" t="s">
        <v>2212</v>
      </c>
      <c r="G24" s="627">
        <v>40.799999999999997</v>
      </c>
    </row>
    <row r="25" spans="1:7" ht="56.25" customHeight="1" x14ac:dyDescent="0.25">
      <c r="A25" s="801"/>
      <c r="B25" s="628"/>
      <c r="C25" s="629"/>
      <c r="D25" s="630"/>
      <c r="E25" s="631" t="s">
        <v>862</v>
      </c>
      <c r="F25" s="630"/>
      <c r="G25" s="632" t="s">
        <v>535</v>
      </c>
    </row>
    <row r="26" spans="1:7" ht="56.25" customHeight="1" x14ac:dyDescent="0.25">
      <c r="A26" s="799">
        <v>7</v>
      </c>
      <c r="B26" s="623" t="s">
        <v>873</v>
      </c>
      <c r="C26" s="624" t="s">
        <v>637</v>
      </c>
      <c r="D26" s="625">
        <v>6</v>
      </c>
      <c r="E26" s="626" t="s">
        <v>758</v>
      </c>
      <c r="F26" s="625" t="s">
        <v>2213</v>
      </c>
      <c r="G26" s="627">
        <v>164.88</v>
      </c>
    </row>
    <row r="27" spans="1:7" ht="56.25" customHeight="1" x14ac:dyDescent="0.25">
      <c r="A27" s="801"/>
      <c r="B27" s="628"/>
      <c r="C27" s="629"/>
      <c r="D27" s="630"/>
      <c r="E27" s="631" t="s">
        <v>862</v>
      </c>
      <c r="F27" s="630"/>
      <c r="G27" s="632" t="s">
        <v>535</v>
      </c>
    </row>
    <row r="28" spans="1:7" ht="56.25" customHeight="1" x14ac:dyDescent="0.25">
      <c r="A28" s="799">
        <v>8</v>
      </c>
      <c r="B28" s="623" t="s">
        <v>757</v>
      </c>
      <c r="C28" s="624" t="s">
        <v>637</v>
      </c>
      <c r="D28" s="625">
        <v>3</v>
      </c>
      <c r="E28" s="626" t="s">
        <v>758</v>
      </c>
      <c r="F28" s="625" t="s">
        <v>2214</v>
      </c>
      <c r="G28" s="627">
        <v>57.71</v>
      </c>
    </row>
    <row r="29" spans="1:7" ht="56.25" customHeight="1" x14ac:dyDescent="0.25">
      <c r="A29" s="800"/>
      <c r="B29" s="628"/>
      <c r="C29" s="629"/>
      <c r="D29" s="630"/>
      <c r="E29" s="631" t="s">
        <v>759</v>
      </c>
      <c r="F29" s="630"/>
      <c r="G29" s="632" t="s">
        <v>535</v>
      </c>
    </row>
    <row r="30" spans="1:7" ht="56.25" customHeight="1" x14ac:dyDescent="0.25">
      <c r="A30" s="801"/>
      <c r="B30" s="628"/>
      <c r="C30" s="629"/>
      <c r="D30" s="630"/>
      <c r="E30" s="631" t="s">
        <v>862</v>
      </c>
      <c r="F30" s="630"/>
      <c r="G30" s="632" t="s">
        <v>535</v>
      </c>
    </row>
    <row r="31" spans="1:7" ht="56.25" customHeight="1" x14ac:dyDescent="0.25">
      <c r="A31" s="799">
        <v>9</v>
      </c>
      <c r="B31" s="623" t="s">
        <v>2215</v>
      </c>
      <c r="C31" s="624" t="s">
        <v>874</v>
      </c>
      <c r="D31" s="625">
        <v>6</v>
      </c>
      <c r="E31" s="626" t="s">
        <v>2216</v>
      </c>
      <c r="F31" s="625" t="s">
        <v>2217</v>
      </c>
      <c r="G31" s="627" t="s">
        <v>2218</v>
      </c>
    </row>
    <row r="32" spans="1:7" ht="56.25" customHeight="1" x14ac:dyDescent="0.25">
      <c r="A32" s="800"/>
      <c r="B32" s="628"/>
      <c r="C32" s="629"/>
      <c r="D32" s="630"/>
      <c r="E32" s="631" t="s">
        <v>875</v>
      </c>
      <c r="F32" s="630"/>
      <c r="G32" s="632" t="s">
        <v>535</v>
      </c>
    </row>
    <row r="33" spans="1:7" ht="56.25" customHeight="1" x14ac:dyDescent="0.25">
      <c r="A33" s="800"/>
      <c r="B33" s="628"/>
      <c r="C33" s="629"/>
      <c r="D33" s="630"/>
      <c r="E33" s="631" t="s">
        <v>876</v>
      </c>
      <c r="F33" s="630"/>
      <c r="G33" s="632" t="s">
        <v>535</v>
      </c>
    </row>
    <row r="34" spans="1:7" ht="56.25" customHeight="1" x14ac:dyDescent="0.25">
      <c r="A34" s="801"/>
      <c r="B34" s="628"/>
      <c r="C34" s="629"/>
      <c r="D34" s="630"/>
      <c r="E34" s="631" t="s">
        <v>877</v>
      </c>
      <c r="F34" s="630"/>
      <c r="G34" s="632" t="s">
        <v>535</v>
      </c>
    </row>
    <row r="35" spans="1:7" ht="56.25" customHeight="1" x14ac:dyDescent="0.25">
      <c r="A35" s="799">
        <v>10</v>
      </c>
      <c r="B35" s="623" t="s">
        <v>878</v>
      </c>
      <c r="C35" s="624" t="s">
        <v>874</v>
      </c>
      <c r="D35" s="625">
        <v>3</v>
      </c>
      <c r="E35" s="626" t="s">
        <v>879</v>
      </c>
      <c r="F35" s="625" t="s">
        <v>2219</v>
      </c>
      <c r="G35" s="627" t="s">
        <v>2220</v>
      </c>
    </row>
    <row r="36" spans="1:7" ht="56.25" customHeight="1" x14ac:dyDescent="0.25">
      <c r="A36" s="801"/>
      <c r="B36" s="628"/>
      <c r="C36" s="629"/>
      <c r="D36" s="630"/>
      <c r="E36" s="631" t="s">
        <v>862</v>
      </c>
      <c r="F36" s="630"/>
      <c r="G36" s="632" t="s">
        <v>535</v>
      </c>
    </row>
    <row r="37" spans="1:7" ht="56.25" customHeight="1" x14ac:dyDescent="0.25">
      <c r="A37" s="622" t="s">
        <v>629</v>
      </c>
      <c r="B37" s="795" t="s">
        <v>709</v>
      </c>
      <c r="C37" s="796"/>
      <c r="D37" s="796"/>
      <c r="E37" s="796"/>
      <c r="F37" s="796"/>
      <c r="G37" s="633"/>
    </row>
    <row r="38" spans="1:7" ht="56.25" customHeight="1" x14ac:dyDescent="0.25">
      <c r="A38" s="622" t="s">
        <v>629</v>
      </c>
      <c r="B38" s="797" t="s">
        <v>2221</v>
      </c>
      <c r="C38" s="798"/>
      <c r="D38" s="798"/>
      <c r="E38" s="798"/>
      <c r="F38" s="798"/>
      <c r="G38" s="627" t="s">
        <v>2222</v>
      </c>
    </row>
    <row r="39" spans="1:7" ht="56.25" customHeight="1" x14ac:dyDescent="0.25">
      <c r="A39" s="622" t="s">
        <v>629</v>
      </c>
      <c r="B39" s="797" t="s">
        <v>711</v>
      </c>
      <c r="C39" s="798"/>
      <c r="D39" s="798"/>
      <c r="E39" s="798"/>
      <c r="F39" s="798"/>
      <c r="G39" s="627" t="s">
        <v>2223</v>
      </c>
    </row>
    <row r="40" spans="1:7" ht="56.25" customHeight="1" x14ac:dyDescent="0.25">
      <c r="A40" s="622" t="s">
        <v>629</v>
      </c>
      <c r="B40" s="795" t="s">
        <v>638</v>
      </c>
      <c r="C40" s="796"/>
      <c r="D40" s="796"/>
      <c r="E40" s="796"/>
      <c r="F40" s="796"/>
      <c r="G40" s="633" t="s">
        <v>2223</v>
      </c>
    </row>
    <row r="41" spans="1:7" ht="56.25" customHeight="1" x14ac:dyDescent="0.25">
      <c r="A41" s="793" t="s">
        <v>662</v>
      </c>
      <c r="B41" s="794"/>
      <c r="C41" s="794"/>
      <c r="D41" s="794"/>
      <c r="E41" s="794"/>
      <c r="F41" s="794"/>
      <c r="G41" s="794"/>
    </row>
    <row r="42" spans="1:7" ht="56.25" customHeight="1" x14ac:dyDescent="0.25">
      <c r="A42" s="622">
        <v>11</v>
      </c>
      <c r="B42" s="623" t="s">
        <v>880</v>
      </c>
      <c r="C42" s="624" t="s">
        <v>514</v>
      </c>
      <c r="D42" s="625">
        <v>0.5</v>
      </c>
      <c r="E42" s="626" t="s">
        <v>881</v>
      </c>
      <c r="F42" s="625" t="s">
        <v>2224</v>
      </c>
      <c r="G42" s="627">
        <v>11.7</v>
      </c>
    </row>
    <row r="43" spans="1:7" ht="56.25" customHeight="1" x14ac:dyDescent="0.25">
      <c r="A43" s="622">
        <v>12</v>
      </c>
      <c r="B43" s="623" t="s">
        <v>2225</v>
      </c>
      <c r="C43" s="624" t="s">
        <v>652</v>
      </c>
      <c r="D43" s="625">
        <v>19</v>
      </c>
      <c r="E43" s="626" t="s">
        <v>2226</v>
      </c>
      <c r="F43" s="625" t="s">
        <v>2227</v>
      </c>
      <c r="G43" s="627">
        <v>155.80000000000001</v>
      </c>
    </row>
    <row r="44" spans="1:7" ht="56.25" customHeight="1" x14ac:dyDescent="0.25">
      <c r="A44" s="622">
        <v>13</v>
      </c>
      <c r="B44" s="623" t="s">
        <v>2228</v>
      </c>
      <c r="C44" s="624" t="s">
        <v>652</v>
      </c>
      <c r="D44" s="625">
        <v>30</v>
      </c>
      <c r="E44" s="626" t="s">
        <v>2229</v>
      </c>
      <c r="F44" s="625" t="s">
        <v>2230</v>
      </c>
      <c r="G44" s="627">
        <v>279</v>
      </c>
    </row>
    <row r="45" spans="1:7" ht="56.25" customHeight="1" x14ac:dyDescent="0.25">
      <c r="A45" s="622">
        <v>14</v>
      </c>
      <c r="B45" s="623" t="s">
        <v>657</v>
      </c>
      <c r="C45" s="624" t="s">
        <v>686</v>
      </c>
      <c r="D45" s="625">
        <v>0.1</v>
      </c>
      <c r="E45" s="626" t="s">
        <v>712</v>
      </c>
      <c r="F45" s="625" t="s">
        <v>2231</v>
      </c>
      <c r="G45" s="627">
        <v>295.56</v>
      </c>
    </row>
    <row r="46" spans="1:7" ht="56.25" customHeight="1" x14ac:dyDescent="0.25">
      <c r="A46" s="622">
        <v>15</v>
      </c>
      <c r="B46" s="623" t="s">
        <v>760</v>
      </c>
      <c r="C46" s="624" t="s">
        <v>686</v>
      </c>
      <c r="D46" s="625">
        <v>0.2</v>
      </c>
      <c r="E46" s="626" t="s">
        <v>761</v>
      </c>
      <c r="F46" s="625" t="s">
        <v>2232</v>
      </c>
      <c r="G46" s="627" t="s">
        <v>2233</v>
      </c>
    </row>
    <row r="47" spans="1:7" ht="56.25" customHeight="1" x14ac:dyDescent="0.25">
      <c r="A47" s="622">
        <v>16</v>
      </c>
      <c r="B47" s="623" t="s">
        <v>2234</v>
      </c>
      <c r="C47" s="624" t="s">
        <v>686</v>
      </c>
      <c r="D47" s="625">
        <v>0.15</v>
      </c>
      <c r="E47" s="626" t="s">
        <v>2235</v>
      </c>
      <c r="F47" s="625" t="s">
        <v>2236</v>
      </c>
      <c r="G47" s="627">
        <v>6.86</v>
      </c>
    </row>
    <row r="48" spans="1:7" ht="56.25" customHeight="1" x14ac:dyDescent="0.25">
      <c r="A48" s="622">
        <v>17</v>
      </c>
      <c r="B48" s="623" t="s">
        <v>658</v>
      </c>
      <c r="C48" s="624" t="s">
        <v>686</v>
      </c>
      <c r="D48" s="625">
        <v>0.15</v>
      </c>
      <c r="E48" s="626" t="s">
        <v>713</v>
      </c>
      <c r="F48" s="625" t="s">
        <v>2237</v>
      </c>
      <c r="G48" s="627">
        <v>32.76</v>
      </c>
    </row>
    <row r="49" spans="1:7" ht="56.25" customHeight="1" x14ac:dyDescent="0.25">
      <c r="A49" s="622">
        <v>18</v>
      </c>
      <c r="B49" s="623" t="s">
        <v>659</v>
      </c>
      <c r="C49" s="624" t="s">
        <v>686</v>
      </c>
      <c r="D49" s="625">
        <v>0.15</v>
      </c>
      <c r="E49" s="626" t="s">
        <v>714</v>
      </c>
      <c r="F49" s="625" t="s">
        <v>2238</v>
      </c>
      <c r="G49" s="627">
        <v>136.5</v>
      </c>
    </row>
    <row r="50" spans="1:7" ht="56.25" customHeight="1" x14ac:dyDescent="0.25">
      <c r="A50" s="622">
        <v>19</v>
      </c>
      <c r="B50" s="623" t="s">
        <v>660</v>
      </c>
      <c r="C50" s="624" t="s">
        <v>686</v>
      </c>
      <c r="D50" s="625">
        <v>0.12</v>
      </c>
      <c r="E50" s="626" t="s">
        <v>715</v>
      </c>
      <c r="F50" s="625" t="s">
        <v>882</v>
      </c>
      <c r="G50" s="627">
        <v>20.3</v>
      </c>
    </row>
    <row r="51" spans="1:7" ht="56.25" customHeight="1" x14ac:dyDescent="0.25">
      <c r="A51" s="622">
        <v>20</v>
      </c>
      <c r="B51" s="623" t="s">
        <v>651</v>
      </c>
      <c r="C51" s="624" t="s">
        <v>652</v>
      </c>
      <c r="D51" s="625">
        <v>150</v>
      </c>
      <c r="E51" s="626" t="s">
        <v>653</v>
      </c>
      <c r="F51" s="625" t="s">
        <v>2239</v>
      </c>
      <c r="G51" s="627" t="s">
        <v>2240</v>
      </c>
    </row>
    <row r="52" spans="1:7" ht="56.25" customHeight="1" x14ac:dyDescent="0.25">
      <c r="A52" s="622">
        <v>21</v>
      </c>
      <c r="B52" s="623" t="s">
        <v>654</v>
      </c>
      <c r="C52" s="624" t="s">
        <v>655</v>
      </c>
      <c r="D52" s="625">
        <v>70</v>
      </c>
      <c r="E52" s="626" t="s">
        <v>656</v>
      </c>
      <c r="F52" s="625" t="s">
        <v>2241</v>
      </c>
      <c r="G52" s="627">
        <v>301</v>
      </c>
    </row>
    <row r="53" spans="1:7" ht="56.25" customHeight="1" x14ac:dyDescent="0.25">
      <c r="A53" s="799">
        <v>22</v>
      </c>
      <c r="B53" s="623" t="s">
        <v>2242</v>
      </c>
      <c r="C53" s="624" t="s">
        <v>521</v>
      </c>
      <c r="D53" s="625">
        <v>1</v>
      </c>
      <c r="E53" s="626" t="s">
        <v>2243</v>
      </c>
      <c r="F53" s="625" t="s">
        <v>2244</v>
      </c>
      <c r="G53" s="627" t="s">
        <v>2245</v>
      </c>
    </row>
    <row r="54" spans="1:7" ht="56.25" customHeight="1" x14ac:dyDescent="0.25">
      <c r="A54" s="801"/>
      <c r="B54" s="628"/>
      <c r="C54" s="629"/>
      <c r="D54" s="630"/>
      <c r="E54" s="631" t="s">
        <v>2246</v>
      </c>
      <c r="F54" s="630"/>
      <c r="G54" s="632" t="s">
        <v>535</v>
      </c>
    </row>
    <row r="55" spans="1:7" ht="56.25" customHeight="1" x14ac:dyDescent="0.25">
      <c r="A55" s="622">
        <v>23</v>
      </c>
      <c r="B55" s="623" t="s">
        <v>2247</v>
      </c>
      <c r="C55" s="624" t="s">
        <v>840</v>
      </c>
      <c r="D55" s="625">
        <v>4757</v>
      </c>
      <c r="E55" s="626" t="s">
        <v>2248</v>
      </c>
      <c r="F55" s="625" t="s">
        <v>2249</v>
      </c>
      <c r="G55" s="627" t="s">
        <v>2250</v>
      </c>
    </row>
    <row r="56" spans="1:7" ht="56.25" customHeight="1" x14ac:dyDescent="0.25">
      <c r="A56" s="622" t="s">
        <v>629</v>
      </c>
      <c r="B56" s="795" t="s">
        <v>663</v>
      </c>
      <c r="C56" s="796"/>
      <c r="D56" s="796"/>
      <c r="E56" s="796"/>
      <c r="F56" s="796"/>
      <c r="G56" s="633"/>
    </row>
    <row r="57" spans="1:7" ht="56.25" customHeight="1" x14ac:dyDescent="0.25">
      <c r="A57" s="622" t="s">
        <v>629</v>
      </c>
      <c r="B57" s="797" t="s">
        <v>2251</v>
      </c>
      <c r="C57" s="798"/>
      <c r="D57" s="798"/>
      <c r="E57" s="798"/>
      <c r="F57" s="798"/>
      <c r="G57" s="627" t="s">
        <v>2252</v>
      </c>
    </row>
    <row r="58" spans="1:7" ht="56.25" customHeight="1" x14ac:dyDescent="0.25">
      <c r="A58" s="622" t="s">
        <v>629</v>
      </c>
      <c r="B58" s="797" t="s">
        <v>711</v>
      </c>
      <c r="C58" s="798"/>
      <c r="D58" s="798"/>
      <c r="E58" s="798"/>
      <c r="F58" s="798"/>
      <c r="G58" s="627" t="s">
        <v>2253</v>
      </c>
    </row>
    <row r="59" spans="1:7" ht="56.25" customHeight="1" x14ac:dyDescent="0.25">
      <c r="A59" s="622" t="s">
        <v>629</v>
      </c>
      <c r="B59" s="795" t="s">
        <v>664</v>
      </c>
      <c r="C59" s="796"/>
      <c r="D59" s="796"/>
      <c r="E59" s="796"/>
      <c r="F59" s="796"/>
      <c r="G59" s="633" t="s">
        <v>2253</v>
      </c>
    </row>
    <row r="60" spans="1:7" ht="56.25" customHeight="1" x14ac:dyDescent="0.25">
      <c r="A60" s="793" t="s">
        <v>689</v>
      </c>
      <c r="B60" s="794"/>
      <c r="C60" s="794"/>
      <c r="D60" s="794"/>
      <c r="E60" s="794"/>
      <c r="F60" s="794"/>
      <c r="G60" s="794"/>
    </row>
    <row r="61" spans="1:7" ht="56.25" customHeight="1" x14ac:dyDescent="0.25">
      <c r="A61" s="622">
        <v>24</v>
      </c>
      <c r="B61" s="623" t="s">
        <v>883</v>
      </c>
      <c r="C61" s="624" t="s">
        <v>640</v>
      </c>
      <c r="D61" s="625">
        <v>9</v>
      </c>
      <c r="E61" s="626" t="s">
        <v>884</v>
      </c>
      <c r="F61" s="625" t="s">
        <v>2254</v>
      </c>
      <c r="G61" s="627" t="s">
        <v>2255</v>
      </c>
    </row>
    <row r="62" spans="1:7" ht="56.25" customHeight="1" x14ac:dyDescent="0.25">
      <c r="A62" s="622">
        <v>25</v>
      </c>
      <c r="B62" s="623" t="s">
        <v>885</v>
      </c>
      <c r="C62" s="624" t="s">
        <v>640</v>
      </c>
      <c r="D62" s="625">
        <v>20</v>
      </c>
      <c r="E62" s="626" t="s">
        <v>886</v>
      </c>
      <c r="F62" s="625" t="s">
        <v>2256</v>
      </c>
      <c r="G62" s="627">
        <v>910</v>
      </c>
    </row>
    <row r="63" spans="1:7" ht="56.25" customHeight="1" x14ac:dyDescent="0.25">
      <c r="A63" s="622">
        <v>26</v>
      </c>
      <c r="B63" s="623" t="s">
        <v>639</v>
      </c>
      <c r="C63" s="624" t="s">
        <v>640</v>
      </c>
      <c r="D63" s="625">
        <v>60</v>
      </c>
      <c r="E63" s="626" t="s">
        <v>641</v>
      </c>
      <c r="F63" s="625" t="s">
        <v>2257</v>
      </c>
      <c r="G63" s="627" t="s">
        <v>2258</v>
      </c>
    </row>
    <row r="64" spans="1:7" ht="56.25" customHeight="1" x14ac:dyDescent="0.25">
      <c r="A64" s="622">
        <v>27</v>
      </c>
      <c r="B64" s="623" t="s">
        <v>642</v>
      </c>
      <c r="C64" s="624" t="s">
        <v>640</v>
      </c>
      <c r="D64" s="625">
        <v>12</v>
      </c>
      <c r="E64" s="626" t="s">
        <v>643</v>
      </c>
      <c r="F64" s="625" t="s">
        <v>887</v>
      </c>
      <c r="G64" s="627">
        <v>21.6</v>
      </c>
    </row>
    <row r="65" spans="1:7" ht="56.25" customHeight="1" x14ac:dyDescent="0.25">
      <c r="A65" s="622">
        <v>28</v>
      </c>
      <c r="B65" s="623" t="s">
        <v>2259</v>
      </c>
      <c r="C65" s="624" t="s">
        <v>640</v>
      </c>
      <c r="D65" s="625">
        <v>10</v>
      </c>
      <c r="E65" s="626" t="s">
        <v>2260</v>
      </c>
      <c r="F65" s="625" t="s">
        <v>2261</v>
      </c>
      <c r="G65" s="627" t="s">
        <v>2262</v>
      </c>
    </row>
    <row r="66" spans="1:7" ht="56.25" customHeight="1" x14ac:dyDescent="0.25">
      <c r="A66" s="622">
        <v>29</v>
      </c>
      <c r="B66" s="623" t="s">
        <v>888</v>
      </c>
      <c r="C66" s="624" t="s">
        <v>640</v>
      </c>
      <c r="D66" s="625">
        <v>3</v>
      </c>
      <c r="E66" s="626" t="s">
        <v>889</v>
      </c>
      <c r="F66" s="625" t="s">
        <v>890</v>
      </c>
      <c r="G66" s="627">
        <v>22.8</v>
      </c>
    </row>
    <row r="67" spans="1:7" ht="56.25" customHeight="1" x14ac:dyDescent="0.25">
      <c r="A67" s="622">
        <v>30</v>
      </c>
      <c r="B67" s="623" t="s">
        <v>2263</v>
      </c>
      <c r="C67" s="624" t="s">
        <v>640</v>
      </c>
      <c r="D67" s="625">
        <v>3</v>
      </c>
      <c r="E67" s="626" t="s">
        <v>2264</v>
      </c>
      <c r="F67" s="625" t="s">
        <v>891</v>
      </c>
      <c r="G67" s="627">
        <v>11.4</v>
      </c>
    </row>
    <row r="68" spans="1:7" ht="56.25" customHeight="1" x14ac:dyDescent="0.25">
      <c r="A68" s="622">
        <v>31</v>
      </c>
      <c r="B68" s="623" t="s">
        <v>2265</v>
      </c>
      <c r="C68" s="624" t="s">
        <v>640</v>
      </c>
      <c r="D68" s="625">
        <v>12</v>
      </c>
      <c r="E68" s="626" t="s">
        <v>2266</v>
      </c>
      <c r="F68" s="625" t="s">
        <v>2267</v>
      </c>
      <c r="G68" s="627">
        <v>163.19999999999999</v>
      </c>
    </row>
    <row r="69" spans="1:7" ht="56.25" customHeight="1" x14ac:dyDescent="0.25">
      <c r="A69" s="622">
        <v>32</v>
      </c>
      <c r="B69" s="623" t="s">
        <v>2268</v>
      </c>
      <c r="C69" s="624" t="s">
        <v>640</v>
      </c>
      <c r="D69" s="625">
        <v>12</v>
      </c>
      <c r="E69" s="626" t="s">
        <v>2269</v>
      </c>
      <c r="F69" s="625" t="s">
        <v>2270</v>
      </c>
      <c r="G69" s="627">
        <v>162</v>
      </c>
    </row>
    <row r="70" spans="1:7" ht="56.25" customHeight="1" x14ac:dyDescent="0.25">
      <c r="A70" s="622">
        <v>33</v>
      </c>
      <c r="B70" s="623" t="s">
        <v>645</v>
      </c>
      <c r="C70" s="624" t="s">
        <v>640</v>
      </c>
      <c r="D70" s="625">
        <v>3</v>
      </c>
      <c r="E70" s="626" t="s">
        <v>646</v>
      </c>
      <c r="F70" s="625" t="s">
        <v>891</v>
      </c>
      <c r="G70" s="627">
        <v>11.4</v>
      </c>
    </row>
    <row r="71" spans="1:7" ht="56.25" customHeight="1" x14ac:dyDescent="0.25">
      <c r="A71" s="622">
        <v>34</v>
      </c>
      <c r="B71" s="623" t="s">
        <v>647</v>
      </c>
      <c r="C71" s="624" t="s">
        <v>640</v>
      </c>
      <c r="D71" s="625">
        <v>3</v>
      </c>
      <c r="E71" s="626" t="s">
        <v>648</v>
      </c>
      <c r="F71" s="625" t="s">
        <v>892</v>
      </c>
      <c r="G71" s="627">
        <v>146.4</v>
      </c>
    </row>
    <row r="72" spans="1:7" ht="56.25" customHeight="1" x14ac:dyDescent="0.25">
      <c r="A72" s="622">
        <v>35</v>
      </c>
      <c r="B72" s="623" t="s">
        <v>649</v>
      </c>
      <c r="C72" s="624" t="s">
        <v>644</v>
      </c>
      <c r="D72" s="625">
        <v>12</v>
      </c>
      <c r="E72" s="626" t="s">
        <v>650</v>
      </c>
      <c r="F72" s="625" t="s">
        <v>2271</v>
      </c>
      <c r="G72" s="627">
        <v>218.4</v>
      </c>
    </row>
    <row r="73" spans="1:7" ht="56.25" customHeight="1" x14ac:dyDescent="0.25">
      <c r="A73" s="622">
        <v>36</v>
      </c>
      <c r="B73" s="623" t="s">
        <v>2272</v>
      </c>
      <c r="C73" s="624" t="s">
        <v>644</v>
      </c>
      <c r="D73" s="625">
        <v>1</v>
      </c>
      <c r="E73" s="626" t="s">
        <v>2273</v>
      </c>
      <c r="F73" s="625" t="s">
        <v>2274</v>
      </c>
      <c r="G73" s="627">
        <v>45.7</v>
      </c>
    </row>
    <row r="74" spans="1:7" ht="56.25" customHeight="1" x14ac:dyDescent="0.25">
      <c r="A74" s="622" t="s">
        <v>629</v>
      </c>
      <c r="B74" s="795" t="s">
        <v>697</v>
      </c>
      <c r="C74" s="796"/>
      <c r="D74" s="796"/>
      <c r="E74" s="796"/>
      <c r="F74" s="796"/>
      <c r="G74" s="633"/>
    </row>
    <row r="75" spans="1:7" ht="56.25" customHeight="1" x14ac:dyDescent="0.25">
      <c r="A75" s="622" t="s">
        <v>629</v>
      </c>
      <c r="B75" s="797" t="s">
        <v>2275</v>
      </c>
      <c r="C75" s="798"/>
      <c r="D75" s="798"/>
      <c r="E75" s="798"/>
      <c r="F75" s="798"/>
      <c r="G75" s="627" t="s">
        <v>2276</v>
      </c>
    </row>
    <row r="76" spans="1:7" ht="56.25" customHeight="1" x14ac:dyDescent="0.25">
      <c r="A76" s="622" t="s">
        <v>629</v>
      </c>
      <c r="B76" s="797" t="s">
        <v>711</v>
      </c>
      <c r="C76" s="798"/>
      <c r="D76" s="798"/>
      <c r="E76" s="798"/>
      <c r="F76" s="798"/>
      <c r="G76" s="627" t="s">
        <v>2277</v>
      </c>
    </row>
    <row r="77" spans="1:7" ht="56.25" customHeight="1" x14ac:dyDescent="0.25">
      <c r="A77" s="622" t="s">
        <v>629</v>
      </c>
      <c r="B77" s="795" t="s">
        <v>698</v>
      </c>
      <c r="C77" s="796"/>
      <c r="D77" s="796"/>
      <c r="E77" s="796"/>
      <c r="F77" s="796"/>
      <c r="G77" s="633" t="s">
        <v>2277</v>
      </c>
    </row>
    <row r="78" spans="1:7" ht="56.25" customHeight="1" x14ac:dyDescent="0.25">
      <c r="A78" s="793" t="s">
        <v>690</v>
      </c>
      <c r="B78" s="794"/>
      <c r="C78" s="794"/>
      <c r="D78" s="794"/>
      <c r="E78" s="794"/>
      <c r="F78" s="794"/>
      <c r="G78" s="794"/>
    </row>
    <row r="79" spans="1:7" ht="56.25" customHeight="1" x14ac:dyDescent="0.25">
      <c r="A79" s="622">
        <v>37</v>
      </c>
      <c r="B79" s="623" t="s">
        <v>2278</v>
      </c>
      <c r="C79" s="624" t="s">
        <v>686</v>
      </c>
      <c r="D79" s="625">
        <v>0.1</v>
      </c>
      <c r="E79" s="626" t="s">
        <v>691</v>
      </c>
      <c r="F79" s="625" t="s">
        <v>2279</v>
      </c>
      <c r="G79" s="627">
        <v>754.22</v>
      </c>
    </row>
    <row r="80" spans="1:7" ht="56.25" customHeight="1" x14ac:dyDescent="0.25">
      <c r="A80" s="622">
        <v>38</v>
      </c>
      <c r="B80" s="623" t="s">
        <v>710</v>
      </c>
      <c r="C80" s="624" t="s">
        <v>686</v>
      </c>
      <c r="D80" s="625">
        <v>0.19600000000000001</v>
      </c>
      <c r="E80" s="626" t="s">
        <v>692</v>
      </c>
      <c r="F80" s="625" t="s">
        <v>2280</v>
      </c>
      <c r="G80" s="627" t="s">
        <v>2281</v>
      </c>
    </row>
    <row r="81" spans="1:13" ht="56.25" customHeight="1" x14ac:dyDescent="0.25">
      <c r="A81" s="799">
        <v>39</v>
      </c>
      <c r="B81" s="623" t="s">
        <v>630</v>
      </c>
      <c r="C81" s="624" t="s">
        <v>686</v>
      </c>
      <c r="D81" s="625">
        <v>0.06</v>
      </c>
      <c r="E81" s="626" t="s">
        <v>693</v>
      </c>
      <c r="F81" s="625" t="s">
        <v>2282</v>
      </c>
      <c r="G81" s="627" t="s">
        <v>2283</v>
      </c>
      <c r="H81" s="613"/>
      <c r="I81" s="613"/>
      <c r="J81" s="613"/>
      <c r="K81" s="613"/>
      <c r="L81" s="613"/>
      <c r="M81" s="613"/>
    </row>
    <row r="82" spans="1:13" ht="86.25" customHeight="1" x14ac:dyDescent="0.25">
      <c r="A82" s="801"/>
      <c r="B82" s="628"/>
      <c r="C82" s="629"/>
      <c r="D82" s="630"/>
      <c r="E82" s="631" t="s">
        <v>687</v>
      </c>
      <c r="F82" s="630"/>
      <c r="G82" s="632" t="s">
        <v>535</v>
      </c>
      <c r="H82" s="613"/>
      <c r="I82" s="613"/>
      <c r="J82" s="613"/>
      <c r="K82" s="613"/>
      <c r="L82" s="613"/>
      <c r="M82" s="613"/>
    </row>
    <row r="83" spans="1:13" x14ac:dyDescent="0.25">
      <c r="A83" s="622" t="s">
        <v>629</v>
      </c>
      <c r="B83" s="795" t="s">
        <v>694</v>
      </c>
      <c r="C83" s="796"/>
      <c r="D83" s="796"/>
      <c r="E83" s="796"/>
      <c r="F83" s="796"/>
      <c r="G83" s="633"/>
      <c r="H83" s="613"/>
      <c r="I83" s="613"/>
      <c r="J83" s="613"/>
      <c r="K83" s="613"/>
      <c r="L83" s="613"/>
      <c r="M83" s="613"/>
    </row>
    <row r="84" spans="1:13" x14ac:dyDescent="0.25">
      <c r="A84" s="622" t="s">
        <v>629</v>
      </c>
      <c r="B84" s="797" t="s">
        <v>2284</v>
      </c>
      <c r="C84" s="798"/>
      <c r="D84" s="798"/>
      <c r="E84" s="798"/>
      <c r="F84" s="798"/>
      <c r="G84" s="627" t="s">
        <v>2285</v>
      </c>
      <c r="H84" s="613"/>
      <c r="I84" s="613"/>
      <c r="J84" s="613"/>
      <c r="K84" s="613"/>
      <c r="L84" s="613"/>
      <c r="M84" s="613"/>
    </row>
    <row r="85" spans="1:13" ht="24.75" customHeight="1" x14ac:dyDescent="0.25">
      <c r="A85" s="622" t="s">
        <v>629</v>
      </c>
      <c r="B85" s="797" t="s">
        <v>711</v>
      </c>
      <c r="C85" s="798"/>
      <c r="D85" s="798"/>
      <c r="E85" s="798"/>
      <c r="F85" s="798"/>
      <c r="G85" s="627" t="s">
        <v>2286</v>
      </c>
      <c r="H85" s="613"/>
      <c r="I85" s="613"/>
      <c r="J85" s="613"/>
      <c r="K85" s="613"/>
      <c r="L85" s="613"/>
      <c r="M85" s="613"/>
    </row>
    <row r="86" spans="1:13" x14ac:dyDescent="0.25">
      <c r="A86" s="622" t="s">
        <v>629</v>
      </c>
      <c r="B86" s="795" t="s">
        <v>695</v>
      </c>
      <c r="C86" s="796"/>
      <c r="D86" s="796"/>
      <c r="E86" s="796"/>
      <c r="F86" s="796"/>
      <c r="G86" s="633" t="s">
        <v>2286</v>
      </c>
      <c r="H86" s="613"/>
      <c r="I86" s="613"/>
      <c r="J86" s="613"/>
      <c r="K86" s="613"/>
      <c r="L86" s="613"/>
      <c r="M86" s="613"/>
    </row>
    <row r="87" spans="1:13" x14ac:dyDescent="0.25">
      <c r="A87" s="622" t="s">
        <v>629</v>
      </c>
      <c r="B87" s="795" t="s">
        <v>696</v>
      </c>
      <c r="C87" s="796"/>
      <c r="D87" s="796"/>
      <c r="E87" s="796"/>
      <c r="F87" s="796"/>
      <c r="G87" s="633"/>
      <c r="H87" s="613"/>
      <c r="I87" s="613"/>
      <c r="J87" s="613"/>
      <c r="K87" s="613"/>
      <c r="L87" s="613"/>
      <c r="M87" s="613"/>
    </row>
    <row r="88" spans="1:13" x14ac:dyDescent="0.25">
      <c r="A88" s="622" t="s">
        <v>629</v>
      </c>
      <c r="B88" s="797" t="s">
        <v>2287</v>
      </c>
      <c r="C88" s="798"/>
      <c r="D88" s="798"/>
      <c r="E88" s="798"/>
      <c r="F88" s="798"/>
      <c r="G88" s="627" t="s">
        <v>2288</v>
      </c>
      <c r="H88" s="613"/>
      <c r="I88" s="613"/>
      <c r="J88" s="613"/>
      <c r="K88" s="613"/>
      <c r="L88" s="613"/>
      <c r="M88" s="613"/>
    </row>
    <row r="89" spans="1:13" ht="36.75" customHeight="1" x14ac:dyDescent="0.25">
      <c r="A89" s="622" t="s">
        <v>629</v>
      </c>
      <c r="B89" s="797" t="s">
        <v>711</v>
      </c>
      <c r="C89" s="798"/>
      <c r="D89" s="798"/>
      <c r="E89" s="798"/>
      <c r="F89" s="798"/>
      <c r="G89" s="627" t="s">
        <v>2289</v>
      </c>
      <c r="H89" s="613"/>
      <c r="I89" s="613"/>
      <c r="J89" s="613"/>
      <c r="K89" s="613"/>
      <c r="L89" s="613"/>
      <c r="M89" s="613"/>
    </row>
    <row r="90" spans="1:13" ht="43.5" customHeight="1" x14ac:dyDescent="0.25">
      <c r="A90" s="296" t="s">
        <v>629</v>
      </c>
      <c r="B90" s="802" t="s">
        <v>661</v>
      </c>
      <c r="C90" s="803"/>
      <c r="D90" s="803"/>
      <c r="E90" s="803"/>
      <c r="F90" s="803"/>
      <c r="G90" s="607">
        <v>9499713.8300000001</v>
      </c>
      <c r="H90" s="613"/>
      <c r="I90" s="613"/>
      <c r="J90" s="613"/>
      <c r="K90" s="613"/>
      <c r="L90" s="613"/>
      <c r="M90" s="613"/>
    </row>
    <row r="91" spans="1:13" x14ac:dyDescent="0.25">
      <c r="A91" s="619"/>
      <c r="B91" s="615"/>
      <c r="C91" s="618"/>
      <c r="D91" s="616"/>
      <c r="E91" s="617"/>
      <c r="F91" s="616"/>
      <c r="G91" s="620"/>
      <c r="H91" s="613"/>
      <c r="I91" s="613"/>
      <c r="J91" s="613"/>
      <c r="K91" s="613"/>
      <c r="L91" s="613"/>
      <c r="M91" s="613"/>
    </row>
  </sheetData>
  <mergeCells count="41">
    <mergeCell ref="B87:F87"/>
    <mergeCell ref="B88:F88"/>
    <mergeCell ref="B89:F89"/>
    <mergeCell ref="B90:F90"/>
    <mergeCell ref="A12:A13"/>
    <mergeCell ref="A14:A16"/>
    <mergeCell ref="A17:A18"/>
    <mergeCell ref="A19:A20"/>
    <mergeCell ref="A21:A23"/>
    <mergeCell ref="A24:A25"/>
    <mergeCell ref="A26:A27"/>
    <mergeCell ref="A28:A30"/>
    <mergeCell ref="A78:G78"/>
    <mergeCell ref="B83:F83"/>
    <mergeCell ref="B84:F84"/>
    <mergeCell ref="B85:F85"/>
    <mergeCell ref="B86:F86"/>
    <mergeCell ref="A81:A82"/>
    <mergeCell ref="A60:G60"/>
    <mergeCell ref="B74:F74"/>
    <mergeCell ref="B75:F75"/>
    <mergeCell ref="B76:F76"/>
    <mergeCell ref="B77:F77"/>
    <mergeCell ref="A41:G41"/>
    <mergeCell ref="B56:F56"/>
    <mergeCell ref="B57:F57"/>
    <mergeCell ref="B58:F58"/>
    <mergeCell ref="B59:F59"/>
    <mergeCell ref="A53:A54"/>
    <mergeCell ref="A11:G11"/>
    <mergeCell ref="B37:F37"/>
    <mergeCell ref="B38:F38"/>
    <mergeCell ref="B39:F39"/>
    <mergeCell ref="B40:F40"/>
    <mergeCell ref="A31:A34"/>
    <mergeCell ref="A35:A36"/>
    <mergeCell ref="A3:G3"/>
    <mergeCell ref="A4:G4"/>
    <mergeCell ref="A5:G5"/>
    <mergeCell ref="A6:G6"/>
    <mergeCell ref="A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topLeftCell="A4" workbookViewId="0">
      <selection activeCell="B33" sqref="B33"/>
    </sheetView>
  </sheetViews>
  <sheetFormatPr defaultRowHeight="15" x14ac:dyDescent="0.25"/>
  <cols>
    <col min="1" max="1" width="4.5703125" style="579" customWidth="1"/>
    <col min="2" max="2" width="38.42578125" style="579" customWidth="1"/>
    <col min="3" max="3" width="13.42578125" style="579" customWidth="1"/>
    <col min="4" max="4" width="16.7109375" style="579" customWidth="1"/>
    <col min="5" max="5" width="22" style="579" customWidth="1"/>
    <col min="6" max="6" width="10.5703125" style="579" customWidth="1"/>
    <col min="7" max="7" width="7.5703125" style="579" customWidth="1"/>
    <col min="8" max="8" width="8.7109375" style="579" customWidth="1"/>
    <col min="9" max="9" width="8.28515625" style="579" customWidth="1"/>
    <col min="10" max="10" width="19" style="579" customWidth="1"/>
    <col min="11" max="16384" width="9.140625" style="579"/>
  </cols>
  <sheetData>
    <row r="1" spans="1:10" ht="15.75" x14ac:dyDescent="0.25">
      <c r="A1" s="577"/>
      <c r="B1" s="577"/>
      <c r="C1" s="577"/>
      <c r="D1" s="813" t="s">
        <v>2203</v>
      </c>
      <c r="E1" s="813"/>
      <c r="F1" s="578"/>
      <c r="G1" s="578"/>
      <c r="H1" s="578"/>
      <c r="I1" s="577"/>
      <c r="J1" s="577"/>
    </row>
    <row r="2" spans="1:10" x14ac:dyDescent="0.25">
      <c r="A2" s="814" t="s">
        <v>2172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x14ac:dyDescent="0.25">
      <c r="A3" s="815" t="s">
        <v>994</v>
      </c>
      <c r="B3" s="814"/>
      <c r="C3" s="814"/>
      <c r="D3" s="814"/>
      <c r="E3" s="814"/>
      <c r="F3" s="814"/>
      <c r="G3" s="814"/>
      <c r="H3" s="814"/>
      <c r="I3" s="814"/>
      <c r="J3" s="814"/>
    </row>
    <row r="4" spans="1:10" x14ac:dyDescent="0.25">
      <c r="A4" s="816" t="s">
        <v>2173</v>
      </c>
      <c r="B4" s="816"/>
      <c r="C4" s="816"/>
      <c r="D4" s="816"/>
      <c r="E4" s="816"/>
      <c r="F4" s="816"/>
      <c r="G4" s="816"/>
      <c r="H4" s="816"/>
      <c r="I4" s="816"/>
      <c r="J4" s="816"/>
    </row>
    <row r="5" spans="1:10" x14ac:dyDescent="0.25">
      <c r="A5" s="817" t="s">
        <v>727</v>
      </c>
      <c r="B5" s="817"/>
      <c r="C5" s="817" t="s">
        <v>684</v>
      </c>
      <c r="D5" s="817"/>
      <c r="E5" s="817"/>
      <c r="F5" s="817"/>
      <c r="G5" s="817"/>
      <c r="H5" s="817"/>
      <c r="I5" s="817"/>
      <c r="J5" s="817"/>
    </row>
    <row r="6" spans="1:10" x14ac:dyDescent="0.25">
      <c r="A6" s="804" t="s">
        <v>2174</v>
      </c>
      <c r="B6" s="805"/>
      <c r="C6" s="805"/>
      <c r="D6" s="805"/>
      <c r="E6" s="805"/>
      <c r="F6" s="805"/>
      <c r="G6" s="805"/>
      <c r="H6" s="805"/>
      <c r="I6" s="805"/>
      <c r="J6" s="806"/>
    </row>
    <row r="7" spans="1:10" x14ac:dyDescent="0.25">
      <c r="A7" s="818" t="s">
        <v>5</v>
      </c>
      <c r="B7" s="818" t="s">
        <v>239</v>
      </c>
      <c r="C7" s="818" t="s">
        <v>455</v>
      </c>
      <c r="D7" s="818" t="s">
        <v>188</v>
      </c>
      <c r="E7" s="818" t="s">
        <v>513</v>
      </c>
      <c r="F7" s="804" t="s">
        <v>2085</v>
      </c>
      <c r="G7" s="805"/>
      <c r="H7" s="805"/>
      <c r="I7" s="806"/>
      <c r="J7" s="818" t="s">
        <v>2086</v>
      </c>
    </row>
    <row r="8" spans="1:10" x14ac:dyDescent="0.25">
      <c r="A8" s="819"/>
      <c r="B8" s="819"/>
      <c r="C8" s="819"/>
      <c r="D8" s="819"/>
      <c r="E8" s="819"/>
      <c r="F8" s="580" t="s">
        <v>2087</v>
      </c>
      <c r="G8" s="580" t="s">
        <v>2175</v>
      </c>
      <c r="H8" s="580" t="s">
        <v>2175</v>
      </c>
      <c r="I8" s="580" t="s">
        <v>257</v>
      </c>
      <c r="J8" s="819"/>
    </row>
    <row r="9" spans="1:10" x14ac:dyDescent="0.25">
      <c r="A9" s="580">
        <v>1</v>
      </c>
      <c r="B9" s="580">
        <v>2</v>
      </c>
      <c r="C9" s="580">
        <v>3</v>
      </c>
      <c r="D9" s="580">
        <v>4</v>
      </c>
      <c r="E9" s="580">
        <v>5</v>
      </c>
      <c r="F9" s="804">
        <v>6</v>
      </c>
      <c r="G9" s="805"/>
      <c r="H9" s="805"/>
      <c r="I9" s="806"/>
      <c r="J9" s="580">
        <v>7</v>
      </c>
    </row>
    <row r="10" spans="1:10" x14ac:dyDescent="0.25">
      <c r="A10" s="807" t="s">
        <v>2095</v>
      </c>
      <c r="B10" s="808"/>
      <c r="C10" s="808"/>
      <c r="D10" s="808"/>
      <c r="E10" s="808"/>
      <c r="F10" s="808"/>
      <c r="G10" s="808"/>
      <c r="H10" s="808"/>
      <c r="I10" s="808"/>
      <c r="J10" s="809"/>
    </row>
    <row r="11" spans="1:10" ht="25.5" x14ac:dyDescent="0.25">
      <c r="A11" s="581">
        <v>1</v>
      </c>
      <c r="B11" s="582" t="s">
        <v>2176</v>
      </c>
      <c r="C11" s="580" t="s">
        <v>514</v>
      </c>
      <c r="D11" s="580">
        <v>1</v>
      </c>
      <c r="E11" s="580" t="s">
        <v>2177</v>
      </c>
      <c r="F11" s="580">
        <v>18</v>
      </c>
      <c r="G11" s="580"/>
      <c r="H11" s="580"/>
      <c r="I11" s="580">
        <f t="shared" ref="I11:I12" si="0">D11</f>
        <v>1</v>
      </c>
      <c r="J11" s="583">
        <f t="shared" ref="J11:J12" si="1">I11*F11</f>
        <v>18</v>
      </c>
    </row>
    <row r="12" spans="1:10" x14ac:dyDescent="0.25">
      <c r="A12" s="581">
        <v>2</v>
      </c>
      <c r="B12" s="582" t="s">
        <v>2178</v>
      </c>
      <c r="C12" s="580" t="s">
        <v>515</v>
      </c>
      <c r="D12" s="580">
        <v>10</v>
      </c>
      <c r="E12" s="584" t="s">
        <v>2179</v>
      </c>
      <c r="F12" s="580">
        <v>7</v>
      </c>
      <c r="G12" s="580"/>
      <c r="H12" s="580"/>
      <c r="I12" s="580">
        <f t="shared" si="0"/>
        <v>10</v>
      </c>
      <c r="J12" s="583">
        <f t="shared" si="1"/>
        <v>70</v>
      </c>
    </row>
    <row r="13" spans="1:10" ht="25.5" x14ac:dyDescent="0.25">
      <c r="A13" s="581"/>
      <c r="B13" s="581" t="s">
        <v>2180</v>
      </c>
      <c r="C13" s="585"/>
      <c r="D13" s="585"/>
      <c r="E13" s="586"/>
      <c r="F13" s="586"/>
      <c r="G13" s="586">
        <v>1.2</v>
      </c>
      <c r="H13" s="586"/>
      <c r="I13" s="586"/>
      <c r="J13" s="587">
        <f>SUM(J11:J12)*G13</f>
        <v>105.6</v>
      </c>
    </row>
    <row r="14" spans="1:10" x14ac:dyDescent="0.25">
      <c r="A14" s="807" t="s">
        <v>2105</v>
      </c>
      <c r="B14" s="808"/>
      <c r="C14" s="808"/>
      <c r="D14" s="808"/>
      <c r="E14" s="808"/>
      <c r="F14" s="808"/>
      <c r="G14" s="808"/>
      <c r="H14" s="808"/>
      <c r="I14" s="808"/>
      <c r="J14" s="809"/>
    </row>
    <row r="15" spans="1:10" ht="25.5" x14ac:dyDescent="0.25">
      <c r="A15" s="581">
        <v>3</v>
      </c>
      <c r="B15" s="582" t="str">
        <f>B11</f>
        <v>Рекогносцировочное обследование бассейна реки, категория сложности I</v>
      </c>
      <c r="C15" s="580" t="s">
        <v>514</v>
      </c>
      <c r="D15" s="580">
        <f>D11</f>
        <v>1</v>
      </c>
      <c r="E15" s="580" t="s">
        <v>2177</v>
      </c>
      <c r="F15" s="580">
        <v>6</v>
      </c>
      <c r="G15" s="580"/>
      <c r="H15" s="580"/>
      <c r="I15" s="580">
        <f t="shared" ref="I15:I21" si="2">D15</f>
        <v>1</v>
      </c>
      <c r="J15" s="583">
        <f>I15*F15</f>
        <v>6</v>
      </c>
    </row>
    <row r="16" spans="1:10" ht="38.25" x14ac:dyDescent="0.25">
      <c r="A16" s="581">
        <v>4</v>
      </c>
      <c r="B16" s="582" t="s">
        <v>2181</v>
      </c>
      <c r="C16" s="580" t="s">
        <v>516</v>
      </c>
      <c r="D16" s="580">
        <v>1</v>
      </c>
      <c r="E16" s="580" t="s">
        <v>2182</v>
      </c>
      <c r="F16" s="580">
        <v>105</v>
      </c>
      <c r="G16" s="580"/>
      <c r="H16" s="580"/>
      <c r="I16" s="580">
        <f t="shared" si="2"/>
        <v>1</v>
      </c>
      <c r="J16" s="583">
        <f t="shared" ref="J16:J22" si="3">I16*F16</f>
        <v>105</v>
      </c>
    </row>
    <row r="17" spans="1:10" ht="38.25" x14ac:dyDescent="0.25">
      <c r="A17" s="581">
        <v>5</v>
      </c>
      <c r="B17" s="582" t="s">
        <v>2183</v>
      </c>
      <c r="C17" s="580" t="s">
        <v>517</v>
      </c>
      <c r="D17" s="580">
        <v>1</v>
      </c>
      <c r="E17" s="580" t="s">
        <v>2184</v>
      </c>
      <c r="F17" s="580">
        <v>61</v>
      </c>
      <c r="G17" s="580"/>
      <c r="H17" s="580"/>
      <c r="I17" s="580">
        <f t="shared" si="2"/>
        <v>1</v>
      </c>
      <c r="J17" s="583">
        <f t="shared" si="3"/>
        <v>61</v>
      </c>
    </row>
    <row r="18" spans="1:10" ht="63.75" x14ac:dyDescent="0.25">
      <c r="A18" s="581">
        <v>6</v>
      </c>
      <c r="B18" s="582" t="s">
        <v>2185</v>
      </c>
      <c r="C18" s="580" t="s">
        <v>518</v>
      </c>
      <c r="D18" s="580">
        <v>1</v>
      </c>
      <c r="E18" s="580" t="s">
        <v>2186</v>
      </c>
      <c r="F18" s="580">
        <v>90</v>
      </c>
      <c r="G18" s="580"/>
      <c r="H18" s="580"/>
      <c r="I18" s="580">
        <f t="shared" si="2"/>
        <v>1</v>
      </c>
      <c r="J18" s="583">
        <f t="shared" si="3"/>
        <v>90</v>
      </c>
    </row>
    <row r="19" spans="1:10" x14ac:dyDescent="0.25">
      <c r="A19" s="581">
        <v>7</v>
      </c>
      <c r="B19" s="582" t="s">
        <v>2187</v>
      </c>
      <c r="C19" s="580" t="s">
        <v>519</v>
      </c>
      <c r="D19" s="580">
        <v>1</v>
      </c>
      <c r="E19" s="580" t="s">
        <v>2188</v>
      </c>
      <c r="F19" s="580">
        <v>116</v>
      </c>
      <c r="G19" s="580"/>
      <c r="H19" s="580"/>
      <c r="I19" s="580">
        <f t="shared" si="2"/>
        <v>1</v>
      </c>
      <c r="J19" s="583">
        <f t="shared" si="3"/>
        <v>116</v>
      </c>
    </row>
    <row r="20" spans="1:10" x14ac:dyDescent="0.25">
      <c r="A20" s="581">
        <v>8</v>
      </c>
      <c r="B20" s="582" t="s">
        <v>2189</v>
      </c>
      <c r="C20" s="580" t="s">
        <v>519</v>
      </c>
      <c r="D20" s="580">
        <v>1</v>
      </c>
      <c r="E20" s="580" t="s">
        <v>2190</v>
      </c>
      <c r="F20" s="580">
        <v>49</v>
      </c>
      <c r="G20" s="580"/>
      <c r="H20" s="580"/>
      <c r="I20" s="580">
        <f t="shared" si="2"/>
        <v>1</v>
      </c>
      <c r="J20" s="583">
        <f t="shared" si="3"/>
        <v>49</v>
      </c>
    </row>
    <row r="21" spans="1:10" ht="38.25" x14ac:dyDescent="0.25">
      <c r="A21" s="581">
        <v>9</v>
      </c>
      <c r="B21" s="582" t="s">
        <v>2191</v>
      </c>
      <c r="C21" s="580" t="s">
        <v>520</v>
      </c>
      <c r="D21" s="580">
        <v>1</v>
      </c>
      <c r="E21" s="580" t="s">
        <v>2192</v>
      </c>
      <c r="F21" s="580">
        <v>201</v>
      </c>
      <c r="G21" s="580"/>
      <c r="H21" s="580"/>
      <c r="I21" s="580">
        <f t="shared" si="2"/>
        <v>1</v>
      </c>
      <c r="J21" s="583">
        <f t="shared" si="3"/>
        <v>201</v>
      </c>
    </row>
    <row r="22" spans="1:10" ht="25.5" x14ac:dyDescent="0.25">
      <c r="A22" s="581">
        <v>10</v>
      </c>
      <c r="B22" s="582" t="s">
        <v>2193</v>
      </c>
      <c r="C22" s="580" t="s">
        <v>521</v>
      </c>
      <c r="D22" s="583">
        <f>SUM(J15:J21)</f>
        <v>628</v>
      </c>
      <c r="E22" s="584" t="s">
        <v>2194</v>
      </c>
      <c r="F22" s="580">
        <v>450</v>
      </c>
      <c r="G22" s="580"/>
      <c r="H22" s="580"/>
      <c r="I22" s="580">
        <v>1</v>
      </c>
      <c r="J22" s="583">
        <f t="shared" si="3"/>
        <v>450</v>
      </c>
    </row>
    <row r="23" spans="1:10" ht="25.5" x14ac:dyDescent="0.25">
      <c r="A23" s="581">
        <v>11</v>
      </c>
      <c r="B23" s="582" t="s">
        <v>2195</v>
      </c>
      <c r="C23" s="580" t="s">
        <v>840</v>
      </c>
      <c r="D23" s="583">
        <f>SUM(J15:J22)</f>
        <v>1078</v>
      </c>
      <c r="E23" s="584" t="s">
        <v>2196</v>
      </c>
      <c r="F23" s="588">
        <v>0.7</v>
      </c>
      <c r="G23" s="580"/>
      <c r="H23" s="580"/>
      <c r="I23" s="580">
        <v>1</v>
      </c>
      <c r="J23" s="589">
        <f>SUM(J15:J22)*F23</f>
        <v>754.6</v>
      </c>
    </row>
    <row r="24" spans="1:10" x14ac:dyDescent="0.25">
      <c r="A24" s="580"/>
      <c r="B24" s="581" t="s">
        <v>2108</v>
      </c>
      <c r="C24" s="581"/>
      <c r="D24" s="581"/>
      <c r="E24" s="580"/>
      <c r="F24" s="580"/>
      <c r="G24" s="580"/>
      <c r="H24" s="580"/>
      <c r="I24" s="580"/>
      <c r="J24" s="590">
        <f>SUM(J15:J23)</f>
        <v>1832.6</v>
      </c>
    </row>
    <row r="25" spans="1:10" x14ac:dyDescent="0.25">
      <c r="A25" s="807" t="s">
        <v>2109</v>
      </c>
      <c r="B25" s="808"/>
      <c r="C25" s="808"/>
      <c r="D25" s="808"/>
      <c r="E25" s="808"/>
      <c r="F25" s="808"/>
      <c r="G25" s="808"/>
      <c r="H25" s="808"/>
      <c r="I25" s="808"/>
      <c r="J25" s="809"/>
    </row>
    <row r="26" spans="1:10" ht="25.5" x14ac:dyDescent="0.25">
      <c r="A26" s="581">
        <v>12</v>
      </c>
      <c r="B26" s="591" t="s">
        <v>2204</v>
      </c>
      <c r="C26" s="580" t="s">
        <v>2110</v>
      </c>
      <c r="D26" s="592">
        <v>0.1125</v>
      </c>
      <c r="E26" s="580" t="s">
        <v>2197</v>
      </c>
      <c r="F26" s="593">
        <f>J13</f>
        <v>105.6</v>
      </c>
      <c r="G26" s="594"/>
      <c r="H26" s="580"/>
      <c r="I26" s="592">
        <f>D26</f>
        <v>0.1125</v>
      </c>
      <c r="J26" s="583">
        <f>F26*I26</f>
        <v>11.88</v>
      </c>
    </row>
    <row r="27" spans="1:10" ht="51" x14ac:dyDescent="0.25">
      <c r="A27" s="581">
        <v>13</v>
      </c>
      <c r="B27" s="606" t="s">
        <v>782</v>
      </c>
      <c r="C27" s="580" t="s">
        <v>2110</v>
      </c>
      <c r="D27" s="595">
        <v>0.19600000000000001</v>
      </c>
      <c r="E27" s="580" t="s">
        <v>2198</v>
      </c>
      <c r="F27" s="593">
        <f>F26+J26</f>
        <v>117.48</v>
      </c>
      <c r="G27" s="594"/>
      <c r="H27" s="580"/>
      <c r="I27" s="595">
        <f>D27</f>
        <v>0.19600000000000001</v>
      </c>
      <c r="J27" s="583">
        <f>F27*I27</f>
        <v>23.03</v>
      </c>
    </row>
    <row r="28" spans="1:10" x14ac:dyDescent="0.25">
      <c r="A28" s="581">
        <v>14</v>
      </c>
      <c r="B28" s="582" t="s">
        <v>2199</v>
      </c>
      <c r="C28" s="580" t="s">
        <v>2110</v>
      </c>
      <c r="D28" s="596">
        <v>0.06</v>
      </c>
      <c r="E28" s="580" t="s">
        <v>2200</v>
      </c>
      <c r="F28" s="593">
        <f>F26+J26</f>
        <v>117.48</v>
      </c>
      <c r="G28" s="597">
        <v>2</v>
      </c>
      <c r="H28" s="580"/>
      <c r="I28" s="596">
        <f>D28</f>
        <v>0.06</v>
      </c>
      <c r="J28" s="583">
        <f>F28*I28*G28</f>
        <v>14.1</v>
      </c>
    </row>
    <row r="29" spans="1:10" x14ac:dyDescent="0.25">
      <c r="A29" s="581"/>
      <c r="B29" s="581" t="s">
        <v>2115</v>
      </c>
      <c r="C29" s="580"/>
      <c r="D29" s="598"/>
      <c r="E29" s="599"/>
      <c r="F29" s="600"/>
      <c r="G29" s="600"/>
      <c r="H29" s="600"/>
      <c r="I29" s="596"/>
      <c r="J29" s="587">
        <f>SUM(J26:J28)</f>
        <v>49.01</v>
      </c>
    </row>
    <row r="30" spans="1:10" x14ac:dyDescent="0.25">
      <c r="A30" s="580"/>
      <c r="B30" s="601" t="s">
        <v>2201</v>
      </c>
      <c r="C30" s="581"/>
      <c r="D30" s="581"/>
      <c r="E30" s="580"/>
      <c r="F30" s="580"/>
      <c r="G30" s="580"/>
      <c r="H30" s="580"/>
      <c r="I30" s="602"/>
      <c r="J30" s="587">
        <f>J13+J24+J29</f>
        <v>1987.21</v>
      </c>
    </row>
    <row r="31" spans="1:10" ht="39" customHeight="1" x14ac:dyDescent="0.25">
      <c r="A31" s="570"/>
      <c r="B31" s="810" t="s">
        <v>2202</v>
      </c>
      <c r="C31" s="811"/>
      <c r="D31" s="811"/>
      <c r="E31" s="811"/>
      <c r="F31" s="812"/>
      <c r="G31" s="603"/>
      <c r="H31" s="570"/>
      <c r="I31" s="604">
        <v>63.43</v>
      </c>
      <c r="J31" s="605">
        <f>J30*I31</f>
        <v>126048.73</v>
      </c>
    </row>
  </sheetData>
  <mergeCells count="20">
    <mergeCell ref="A5:B5"/>
    <mergeCell ref="C5:J5"/>
    <mergeCell ref="A6:J6"/>
    <mergeCell ref="A7:A8"/>
    <mergeCell ref="B7:B8"/>
    <mergeCell ref="C7:C8"/>
    <mergeCell ref="D7:D8"/>
    <mergeCell ref="E7:E8"/>
    <mergeCell ref="F7:I7"/>
    <mergeCell ref="J7:J8"/>
    <mergeCell ref="D1:E1"/>
    <mergeCell ref="A2:J2"/>
    <mergeCell ref="A3:J3"/>
    <mergeCell ref="A4:B4"/>
    <mergeCell ref="C4:J4"/>
    <mergeCell ref="F9:I9"/>
    <mergeCell ref="A10:J10"/>
    <mergeCell ref="A14:J14"/>
    <mergeCell ref="A25:J25"/>
    <mergeCell ref="B31:F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9"/>
  <sheetViews>
    <sheetView topLeftCell="A16" workbookViewId="0">
      <selection activeCell="B26" sqref="B26"/>
    </sheetView>
  </sheetViews>
  <sheetFormatPr defaultRowHeight="12.75" x14ac:dyDescent="0.2"/>
  <cols>
    <col min="1" max="1" width="6.7109375" style="403" customWidth="1"/>
    <col min="2" max="2" width="63.7109375" style="380" customWidth="1"/>
    <col min="3" max="3" width="13.7109375" style="380" customWidth="1"/>
    <col min="4" max="4" width="40.42578125" style="380" customWidth="1"/>
    <col min="5" max="5" width="9.140625" style="380"/>
    <col min="6" max="6" width="11.5703125" style="380" customWidth="1"/>
    <col min="7" max="7" width="15.28515625" style="380" customWidth="1"/>
    <col min="8" max="16384" width="9.140625" style="380"/>
  </cols>
  <sheetData>
    <row r="1" spans="1:7" x14ac:dyDescent="0.2">
      <c r="A1" s="843" t="s">
        <v>857</v>
      </c>
      <c r="B1" s="843"/>
      <c r="C1" s="843"/>
      <c r="D1" s="843"/>
      <c r="E1" s="843"/>
      <c r="F1" s="843"/>
      <c r="G1" s="843"/>
    </row>
    <row r="2" spans="1:7" x14ac:dyDescent="0.2">
      <c r="A2" s="844" t="s">
        <v>762</v>
      </c>
      <c r="B2" s="844"/>
      <c r="C2" s="844"/>
      <c r="D2" s="844"/>
      <c r="E2" s="844"/>
      <c r="F2" s="844"/>
      <c r="G2" s="844"/>
    </row>
    <row r="3" spans="1:7" x14ac:dyDescent="0.2">
      <c r="A3" s="381"/>
      <c r="B3" s="382"/>
      <c r="C3" s="383"/>
      <c r="D3" s="384"/>
      <c r="E3" s="385"/>
      <c r="F3" s="382"/>
      <c r="G3" s="386"/>
    </row>
    <row r="4" spans="1:7" ht="51.75" customHeight="1" x14ac:dyDescent="0.2">
      <c r="A4" s="845" t="s">
        <v>763</v>
      </c>
      <c r="B4" s="846"/>
      <c r="C4" s="387"/>
      <c r="D4" s="847" t="s">
        <v>2119</v>
      </c>
      <c r="E4" s="847"/>
      <c r="F4" s="847"/>
      <c r="G4" s="848"/>
    </row>
    <row r="5" spans="1:7" x14ac:dyDescent="0.2">
      <c r="A5" s="436" t="s">
        <v>764</v>
      </c>
      <c r="B5" s="387"/>
      <c r="C5" s="437"/>
      <c r="D5" s="849" t="s">
        <v>765</v>
      </c>
      <c r="E5" s="850"/>
      <c r="F5" s="850"/>
      <c r="G5" s="851"/>
    </row>
    <row r="6" spans="1:7" x14ac:dyDescent="0.2">
      <c r="A6" s="381"/>
      <c r="B6" s="382"/>
      <c r="C6" s="382"/>
      <c r="D6" s="388"/>
      <c r="E6" s="388"/>
      <c r="F6" s="388"/>
      <c r="G6" s="388"/>
    </row>
    <row r="7" spans="1:7" ht="12.75" customHeight="1" x14ac:dyDescent="0.2">
      <c r="A7" s="826" t="s">
        <v>726</v>
      </c>
      <c r="B7" s="827"/>
      <c r="C7" s="828"/>
      <c r="D7" s="832"/>
      <c r="E7" s="833"/>
      <c r="F7" s="833"/>
      <c r="G7" s="834"/>
    </row>
    <row r="8" spans="1:7" x14ac:dyDescent="0.2">
      <c r="A8" s="829"/>
      <c r="B8" s="830"/>
      <c r="C8" s="831"/>
      <c r="D8" s="835"/>
      <c r="E8" s="836"/>
      <c r="F8" s="836"/>
      <c r="G8" s="837"/>
    </row>
    <row r="9" spans="1:7" ht="26.25" customHeight="1" x14ac:dyDescent="0.2">
      <c r="A9" s="436" t="s">
        <v>2171</v>
      </c>
      <c r="B9" s="387"/>
      <c r="C9" s="389" t="s">
        <v>535</v>
      </c>
      <c r="D9" s="838"/>
      <c r="E9" s="839"/>
      <c r="F9" s="839"/>
      <c r="G9" s="840"/>
    </row>
    <row r="10" spans="1:7" ht="51.75" customHeight="1" x14ac:dyDescent="0.2">
      <c r="A10" s="390"/>
      <c r="B10" s="841" t="s">
        <v>766</v>
      </c>
      <c r="C10" s="841"/>
      <c r="D10" s="841"/>
      <c r="E10" s="841"/>
      <c r="F10" s="841"/>
      <c r="G10" s="842"/>
    </row>
    <row r="11" spans="1:7" ht="55.5" customHeight="1" x14ac:dyDescent="0.2">
      <c r="A11" s="404" t="s">
        <v>5</v>
      </c>
      <c r="B11" s="405" t="s">
        <v>767</v>
      </c>
      <c r="C11" s="405" t="s">
        <v>187</v>
      </c>
      <c r="D11" s="405" t="s">
        <v>768</v>
      </c>
      <c r="E11" s="405" t="s">
        <v>769</v>
      </c>
      <c r="F11" s="405" t="s">
        <v>770</v>
      </c>
      <c r="G11" s="405" t="s">
        <v>771</v>
      </c>
    </row>
    <row r="12" spans="1:7" x14ac:dyDescent="0.2">
      <c r="A12" s="821" t="s">
        <v>772</v>
      </c>
      <c r="B12" s="821"/>
      <c r="C12" s="821"/>
      <c r="D12" s="821"/>
      <c r="E12" s="821"/>
      <c r="F12" s="821"/>
      <c r="G12" s="821"/>
    </row>
    <row r="13" spans="1:7" ht="36" customHeight="1" x14ac:dyDescent="0.2">
      <c r="A13" s="391" t="s">
        <v>191</v>
      </c>
      <c r="B13" s="438" t="s">
        <v>2120</v>
      </c>
      <c r="C13" s="438" t="s">
        <v>156</v>
      </c>
      <c r="D13" s="392" t="s">
        <v>842</v>
      </c>
      <c r="E13" s="438">
        <v>1</v>
      </c>
      <c r="F13" s="393">
        <v>36</v>
      </c>
      <c r="G13" s="393">
        <f>E13*F13*1.1</f>
        <v>39.6</v>
      </c>
    </row>
    <row r="14" spans="1:7" ht="40.5" customHeight="1" x14ac:dyDescent="0.2">
      <c r="A14" s="572" t="s">
        <v>438</v>
      </c>
      <c r="B14" s="438" t="s">
        <v>2121</v>
      </c>
      <c r="C14" s="438" t="s">
        <v>717</v>
      </c>
      <c r="D14" s="438" t="s">
        <v>2122</v>
      </c>
      <c r="E14" s="438">
        <v>2</v>
      </c>
      <c r="F14" s="393">
        <v>21.3</v>
      </c>
      <c r="G14" s="393">
        <f>E14*F14*1.3*0.6</f>
        <v>33.229999999999997</v>
      </c>
    </row>
    <row r="15" spans="1:7" ht="41.25" customHeight="1" x14ac:dyDescent="0.2">
      <c r="A15" s="572" t="s">
        <v>440</v>
      </c>
      <c r="B15" s="438" t="s">
        <v>2123</v>
      </c>
      <c r="C15" s="438" t="s">
        <v>773</v>
      </c>
      <c r="D15" s="392" t="s">
        <v>2124</v>
      </c>
      <c r="E15" s="438">
        <v>20</v>
      </c>
      <c r="F15" s="393">
        <v>6.9</v>
      </c>
      <c r="G15" s="393">
        <f>E15*F15*0.9</f>
        <v>124.2</v>
      </c>
    </row>
    <row r="16" spans="1:7" ht="33" customHeight="1" x14ac:dyDescent="0.2">
      <c r="A16" s="572" t="s">
        <v>508</v>
      </c>
      <c r="B16" s="438" t="s">
        <v>2125</v>
      </c>
      <c r="C16" s="438" t="s">
        <v>773</v>
      </c>
      <c r="D16" s="392" t="s">
        <v>774</v>
      </c>
      <c r="E16" s="438">
        <v>4</v>
      </c>
      <c r="F16" s="393">
        <v>6.9</v>
      </c>
      <c r="G16" s="393">
        <f>E16*F16</f>
        <v>27.6</v>
      </c>
    </row>
    <row r="17" spans="1:7" ht="26.25" customHeight="1" x14ac:dyDescent="0.2">
      <c r="A17" s="572" t="s">
        <v>777</v>
      </c>
      <c r="B17" s="438" t="s">
        <v>2126</v>
      </c>
      <c r="C17" s="438" t="s">
        <v>773</v>
      </c>
      <c r="D17" s="392" t="s">
        <v>775</v>
      </c>
      <c r="E17" s="438">
        <v>3</v>
      </c>
      <c r="F17" s="393">
        <v>37.700000000000003</v>
      </c>
      <c r="G17" s="393">
        <f>F17*E17</f>
        <v>113.1</v>
      </c>
    </row>
    <row r="18" spans="1:7" ht="37.5" customHeight="1" x14ac:dyDescent="0.2">
      <c r="A18" s="572" t="s">
        <v>778</v>
      </c>
      <c r="B18" s="438" t="s">
        <v>2127</v>
      </c>
      <c r="C18" s="438" t="s">
        <v>773</v>
      </c>
      <c r="D18" s="392" t="s">
        <v>776</v>
      </c>
      <c r="E18" s="438">
        <v>4</v>
      </c>
      <c r="F18" s="393">
        <v>37.700000000000003</v>
      </c>
      <c r="G18" s="393">
        <f>E18*F18*0.9</f>
        <v>135.72</v>
      </c>
    </row>
    <row r="19" spans="1:7" ht="37.5" customHeight="1" x14ac:dyDescent="0.2">
      <c r="A19" s="572" t="s">
        <v>779</v>
      </c>
      <c r="B19" s="438" t="s">
        <v>2128</v>
      </c>
      <c r="C19" s="438" t="s">
        <v>773</v>
      </c>
      <c r="D19" s="392" t="s">
        <v>776</v>
      </c>
      <c r="E19" s="438">
        <v>4</v>
      </c>
      <c r="F19" s="393">
        <v>37.700000000000003</v>
      </c>
      <c r="G19" s="393">
        <f>E19*F19*0.9</f>
        <v>135.72</v>
      </c>
    </row>
    <row r="20" spans="1:7" ht="26.25" customHeight="1" x14ac:dyDescent="0.2">
      <c r="A20" s="572" t="s">
        <v>367</v>
      </c>
      <c r="B20" s="438" t="s">
        <v>2129</v>
      </c>
      <c r="C20" s="438" t="s">
        <v>845</v>
      </c>
      <c r="D20" s="392" t="s">
        <v>2130</v>
      </c>
      <c r="E20" s="438">
        <v>1</v>
      </c>
      <c r="F20" s="393">
        <v>535</v>
      </c>
      <c r="G20" s="393">
        <f>F20*E20</f>
        <v>535</v>
      </c>
    </row>
    <row r="21" spans="1:7" ht="47.25" customHeight="1" x14ac:dyDescent="0.2">
      <c r="A21" s="572" t="s">
        <v>373</v>
      </c>
      <c r="B21" s="394" t="s">
        <v>843</v>
      </c>
      <c r="C21" s="394" t="s">
        <v>773</v>
      </c>
      <c r="D21" s="396" t="s">
        <v>844</v>
      </c>
      <c r="E21" s="394">
        <v>4</v>
      </c>
      <c r="F21" s="395">
        <v>6.9</v>
      </c>
      <c r="G21" s="395">
        <f>F21*E21*1.2</f>
        <v>33.119999999999997</v>
      </c>
    </row>
    <row r="22" spans="1:7" ht="26.25" customHeight="1" x14ac:dyDescent="0.2">
      <c r="A22" s="572" t="s">
        <v>846</v>
      </c>
      <c r="B22" s="438" t="s">
        <v>2131</v>
      </c>
      <c r="C22" s="438" t="s">
        <v>2132</v>
      </c>
      <c r="D22" s="392" t="s">
        <v>2133</v>
      </c>
      <c r="E22" s="438">
        <v>9</v>
      </c>
      <c r="F22" s="393">
        <v>60</v>
      </c>
      <c r="G22" s="393">
        <f>F22*E22</f>
        <v>540</v>
      </c>
    </row>
    <row r="23" spans="1:7" ht="23.25" customHeight="1" x14ac:dyDescent="0.2">
      <c r="A23" s="821"/>
      <c r="B23" s="821"/>
      <c r="C23" s="821"/>
      <c r="D23" s="821"/>
      <c r="E23" s="821"/>
      <c r="F23" s="821"/>
      <c r="G23" s="397">
        <f>SUM(G13:G22)</f>
        <v>1717.29</v>
      </c>
    </row>
    <row r="24" spans="1:7" hidden="1" x14ac:dyDescent="0.2">
      <c r="A24" s="398" t="s">
        <v>2134</v>
      </c>
      <c r="B24" s="438" t="s">
        <v>2135</v>
      </c>
      <c r="C24" s="438" t="s">
        <v>780</v>
      </c>
      <c r="D24" s="438" t="s">
        <v>2136</v>
      </c>
      <c r="E24" s="399">
        <v>0.1125</v>
      </c>
      <c r="F24" s="393" t="e">
        <f>G23+#REF!+#REF!</f>
        <v>#REF!</v>
      </c>
      <c r="G24" s="393" t="e">
        <f>F24*E24</f>
        <v>#REF!</v>
      </c>
    </row>
    <row r="25" spans="1:7" ht="15" x14ac:dyDescent="0.2">
      <c r="A25" s="398" t="s">
        <v>2137</v>
      </c>
      <c r="B25" s="573" t="s">
        <v>2138</v>
      </c>
      <c r="C25" s="438" t="s">
        <v>780</v>
      </c>
      <c r="D25" s="438" t="s">
        <v>2139</v>
      </c>
      <c r="E25" s="399">
        <v>0.1125</v>
      </c>
      <c r="F25" s="393">
        <f>G23</f>
        <v>1717.29</v>
      </c>
      <c r="G25" s="393">
        <f>E25*F25</f>
        <v>193.2</v>
      </c>
    </row>
    <row r="26" spans="1:7" ht="25.5" x14ac:dyDescent="0.2">
      <c r="A26" s="398" t="s">
        <v>2140</v>
      </c>
      <c r="B26" s="438" t="s">
        <v>782</v>
      </c>
      <c r="C26" s="438" t="s">
        <v>780</v>
      </c>
      <c r="D26" s="438" t="s">
        <v>781</v>
      </c>
      <c r="E26" s="438">
        <v>0.19600000000000001</v>
      </c>
      <c r="F26" s="393">
        <f>G23+G25</f>
        <v>1910.49</v>
      </c>
      <c r="G26" s="393">
        <f>F26*E26</f>
        <v>374.46</v>
      </c>
    </row>
    <row r="27" spans="1:7" x14ac:dyDescent="0.2">
      <c r="A27" s="398" t="s">
        <v>2141</v>
      </c>
      <c r="B27" s="438" t="s">
        <v>783</v>
      </c>
      <c r="C27" s="438" t="s">
        <v>780</v>
      </c>
      <c r="D27" s="438" t="s">
        <v>2142</v>
      </c>
      <c r="E27" s="438">
        <v>0.06</v>
      </c>
      <c r="F27" s="393">
        <f>F26</f>
        <v>1910.49</v>
      </c>
      <c r="G27" s="393">
        <f>F27*E27</f>
        <v>114.63</v>
      </c>
    </row>
    <row r="28" spans="1:7" x14ac:dyDescent="0.2">
      <c r="A28" s="821" t="s">
        <v>784</v>
      </c>
      <c r="B28" s="821"/>
      <c r="C28" s="821"/>
      <c r="D28" s="821"/>
      <c r="E28" s="821"/>
      <c r="F28" s="821"/>
      <c r="G28" s="439">
        <f>G23+G25+G26+G27</f>
        <v>2399.58</v>
      </c>
    </row>
    <row r="29" spans="1:7" ht="17.25" customHeight="1" x14ac:dyDescent="0.2">
      <c r="A29" s="820" t="s">
        <v>785</v>
      </c>
      <c r="B29" s="820"/>
      <c r="C29" s="820"/>
      <c r="D29" s="820"/>
      <c r="E29" s="820"/>
      <c r="F29" s="820"/>
      <c r="G29" s="439">
        <f>G28</f>
        <v>2399.58</v>
      </c>
    </row>
    <row r="30" spans="1:7" x14ac:dyDescent="0.2">
      <c r="A30" s="821" t="s">
        <v>786</v>
      </c>
      <c r="B30" s="821"/>
      <c r="C30" s="821"/>
      <c r="D30" s="821"/>
      <c r="E30" s="821"/>
      <c r="F30" s="821"/>
      <c r="G30" s="821"/>
    </row>
    <row r="31" spans="1:7" hidden="1" x14ac:dyDescent="0.2">
      <c r="A31" s="442"/>
      <c r="B31" s="820" t="s">
        <v>2143</v>
      </c>
      <c r="C31" s="820"/>
      <c r="D31" s="820"/>
      <c r="E31" s="852"/>
      <c r="F31" s="852"/>
      <c r="G31" s="852"/>
    </row>
    <row r="32" spans="1:7" ht="16.5" customHeight="1" x14ac:dyDescent="0.2">
      <c r="A32" s="442"/>
      <c r="B32" s="822" t="s">
        <v>2144</v>
      </c>
      <c r="C32" s="823"/>
      <c r="D32" s="824"/>
      <c r="E32" s="442"/>
      <c r="F32" s="442"/>
      <c r="G32" s="442"/>
    </row>
    <row r="33" spans="1:7" x14ac:dyDescent="0.2">
      <c r="A33" s="391" t="s">
        <v>197</v>
      </c>
      <c r="B33" s="438" t="s">
        <v>802</v>
      </c>
      <c r="C33" s="438" t="s">
        <v>640</v>
      </c>
      <c r="D33" s="438" t="s">
        <v>803</v>
      </c>
      <c r="E33" s="442">
        <f>E17</f>
        <v>3</v>
      </c>
      <c r="F33" s="442">
        <v>3.8</v>
      </c>
      <c r="G33" s="442">
        <f>F33*E33</f>
        <v>11.4</v>
      </c>
    </row>
    <row r="34" spans="1:7" x14ac:dyDescent="0.2">
      <c r="A34" s="391" t="s">
        <v>200</v>
      </c>
      <c r="B34" s="438" t="s">
        <v>805</v>
      </c>
      <c r="C34" s="438" t="s">
        <v>640</v>
      </c>
      <c r="D34" s="438" t="s">
        <v>790</v>
      </c>
      <c r="E34" s="438">
        <f>E17</f>
        <v>3</v>
      </c>
      <c r="F34" s="393">
        <v>2</v>
      </c>
      <c r="G34" s="393">
        <f t="shared" ref="G34:G36" si="0">E34*F34</f>
        <v>6</v>
      </c>
    </row>
    <row r="35" spans="1:7" x14ac:dyDescent="0.2">
      <c r="A35" s="391" t="s">
        <v>203</v>
      </c>
      <c r="B35" s="438" t="s">
        <v>808</v>
      </c>
      <c r="C35" s="438" t="s">
        <v>640</v>
      </c>
      <c r="D35" s="438" t="s">
        <v>809</v>
      </c>
      <c r="E35" s="438">
        <f>E17</f>
        <v>3</v>
      </c>
      <c r="F35" s="393">
        <v>8.6</v>
      </c>
      <c r="G35" s="393">
        <f t="shared" si="0"/>
        <v>25.8</v>
      </c>
    </row>
    <row r="36" spans="1:7" ht="25.5" x14ac:dyDescent="0.2">
      <c r="A36" s="391" t="s">
        <v>793</v>
      </c>
      <c r="B36" s="438" t="s">
        <v>2145</v>
      </c>
      <c r="C36" s="438" t="s">
        <v>640</v>
      </c>
      <c r="D36" s="438" t="s">
        <v>810</v>
      </c>
      <c r="E36" s="438">
        <f>E17</f>
        <v>3</v>
      </c>
      <c r="F36" s="393">
        <v>13.7</v>
      </c>
      <c r="G36" s="393">
        <f t="shared" si="0"/>
        <v>41.1</v>
      </c>
    </row>
    <row r="37" spans="1:7" x14ac:dyDescent="0.2">
      <c r="A37" s="571"/>
      <c r="B37" s="820" t="s">
        <v>2146</v>
      </c>
      <c r="C37" s="820"/>
      <c r="D37" s="820"/>
      <c r="E37" s="825"/>
      <c r="F37" s="825"/>
      <c r="G37" s="825"/>
    </row>
    <row r="38" spans="1:7" x14ac:dyDescent="0.2">
      <c r="A38" s="391" t="s">
        <v>795</v>
      </c>
      <c r="B38" s="438" t="s">
        <v>787</v>
      </c>
      <c r="C38" s="438" t="s">
        <v>640</v>
      </c>
      <c r="D38" s="438" t="s">
        <v>788</v>
      </c>
      <c r="E38" s="438">
        <f>8</f>
        <v>8</v>
      </c>
      <c r="F38" s="438">
        <v>8.5</v>
      </c>
      <c r="G38" s="438">
        <f>F38*E38</f>
        <v>68</v>
      </c>
    </row>
    <row r="39" spans="1:7" x14ac:dyDescent="0.2">
      <c r="A39" s="391" t="s">
        <v>798</v>
      </c>
      <c r="B39" s="438" t="s">
        <v>789</v>
      </c>
      <c r="C39" s="438" t="s">
        <v>640</v>
      </c>
      <c r="D39" s="438" t="s">
        <v>790</v>
      </c>
      <c r="E39" s="438">
        <f>E38</f>
        <v>8</v>
      </c>
      <c r="F39" s="400">
        <v>2</v>
      </c>
      <c r="G39" s="438">
        <f>F39*E39</f>
        <v>16</v>
      </c>
    </row>
    <row r="40" spans="1:7" ht="25.5" x14ac:dyDescent="0.2">
      <c r="A40" s="391" t="s">
        <v>801</v>
      </c>
      <c r="B40" s="438" t="s">
        <v>791</v>
      </c>
      <c r="C40" s="438" t="s">
        <v>640</v>
      </c>
      <c r="D40" s="438" t="s">
        <v>792</v>
      </c>
      <c r="E40" s="438">
        <f>E39</f>
        <v>8</v>
      </c>
      <c r="F40" s="400">
        <v>52.3</v>
      </c>
      <c r="G40" s="438">
        <f>F40*E40</f>
        <v>418.4</v>
      </c>
    </row>
    <row r="41" spans="1:7" ht="25.5" x14ac:dyDescent="0.2">
      <c r="A41" s="391" t="s">
        <v>804</v>
      </c>
      <c r="B41" s="438" t="s">
        <v>2147</v>
      </c>
      <c r="C41" s="438" t="s">
        <v>640</v>
      </c>
      <c r="D41" s="438" t="s">
        <v>794</v>
      </c>
      <c r="E41" s="438">
        <f>E38*7</f>
        <v>56</v>
      </c>
      <c r="F41" s="393">
        <v>7.8</v>
      </c>
      <c r="G41" s="393">
        <f>E41*F41</f>
        <v>436.8</v>
      </c>
    </row>
    <row r="42" spans="1:7" x14ac:dyDescent="0.2">
      <c r="A42" s="391" t="s">
        <v>806</v>
      </c>
      <c r="B42" s="438" t="s">
        <v>796</v>
      </c>
      <c r="C42" s="438" t="s">
        <v>640</v>
      </c>
      <c r="D42" s="438" t="s">
        <v>797</v>
      </c>
      <c r="E42" s="438">
        <f>E16+4</f>
        <v>8</v>
      </c>
      <c r="F42" s="393">
        <v>19.7</v>
      </c>
      <c r="G42" s="393">
        <f>E42*F42</f>
        <v>157.6</v>
      </c>
    </row>
    <row r="43" spans="1:7" ht="19.5" customHeight="1" x14ac:dyDescent="0.2">
      <c r="A43" s="391" t="s">
        <v>807</v>
      </c>
      <c r="B43" s="438" t="s">
        <v>799</v>
      </c>
      <c r="C43" s="438" t="s">
        <v>640</v>
      </c>
      <c r="D43" s="438" t="s">
        <v>800</v>
      </c>
      <c r="E43" s="438">
        <f>E42</f>
        <v>8</v>
      </c>
      <c r="F43" s="393">
        <v>95.8</v>
      </c>
      <c r="G43" s="393">
        <f>E43*F43</f>
        <v>766.4</v>
      </c>
    </row>
    <row r="44" spans="1:7" ht="19.5" customHeight="1" x14ac:dyDescent="0.2">
      <c r="A44" s="391"/>
      <c r="B44" s="822" t="s">
        <v>847</v>
      </c>
      <c r="C44" s="823"/>
      <c r="D44" s="823"/>
      <c r="E44" s="823"/>
      <c r="F44" s="823"/>
      <c r="G44" s="824"/>
    </row>
    <row r="45" spans="1:7" ht="41.25" customHeight="1" x14ac:dyDescent="0.2">
      <c r="A45" s="391"/>
      <c r="B45" s="438" t="s">
        <v>848</v>
      </c>
      <c r="C45" s="438" t="s">
        <v>640</v>
      </c>
      <c r="D45" s="438" t="s">
        <v>849</v>
      </c>
      <c r="E45" s="438">
        <f>E21</f>
        <v>4</v>
      </c>
      <c r="F45" s="393">
        <v>147.4</v>
      </c>
      <c r="G45" s="393">
        <f>E45*F45</f>
        <v>589.6</v>
      </c>
    </row>
    <row r="46" spans="1:7" ht="14.25" customHeight="1" x14ac:dyDescent="0.2">
      <c r="A46" s="821" t="s">
        <v>811</v>
      </c>
      <c r="B46" s="821"/>
      <c r="C46" s="821"/>
      <c r="D46" s="821"/>
      <c r="E46" s="821"/>
      <c r="F46" s="821"/>
      <c r="G46" s="397">
        <f>SUM(G38:G43)</f>
        <v>1863.2</v>
      </c>
    </row>
    <row r="47" spans="1:7" ht="16.5" customHeight="1" x14ac:dyDescent="0.2">
      <c r="A47" s="821" t="s">
        <v>812</v>
      </c>
      <c r="B47" s="821"/>
      <c r="C47" s="821"/>
      <c r="D47" s="821"/>
      <c r="E47" s="821"/>
      <c r="F47" s="821"/>
      <c r="G47" s="821"/>
    </row>
    <row r="48" spans="1:7" ht="17.25" customHeight="1" x14ac:dyDescent="0.2">
      <c r="A48" s="391" t="s">
        <v>240</v>
      </c>
      <c r="B48" s="438" t="s">
        <v>813</v>
      </c>
      <c r="C48" s="438" t="s">
        <v>754</v>
      </c>
      <c r="D48" s="438" t="s">
        <v>814</v>
      </c>
      <c r="E48" s="438">
        <v>1</v>
      </c>
      <c r="F48" s="438">
        <v>200</v>
      </c>
      <c r="G48" s="400">
        <f>E48*F48*1.4</f>
        <v>280</v>
      </c>
    </row>
    <row r="49" spans="1:7" ht="39.75" customHeight="1" x14ac:dyDescent="0.2">
      <c r="A49" s="391" t="s">
        <v>509</v>
      </c>
      <c r="B49" s="438" t="s">
        <v>2148</v>
      </c>
      <c r="C49" s="438" t="s">
        <v>156</v>
      </c>
      <c r="D49" s="438" t="s">
        <v>2149</v>
      </c>
      <c r="E49" s="438">
        <f>E13</f>
        <v>1</v>
      </c>
      <c r="F49" s="400">
        <v>18.5</v>
      </c>
      <c r="G49" s="400">
        <f>E49*F49*1.1</f>
        <v>20.350000000000001</v>
      </c>
    </row>
    <row r="50" spans="1:7" ht="24.75" customHeight="1" x14ac:dyDescent="0.2">
      <c r="A50" s="391" t="s">
        <v>510</v>
      </c>
      <c r="B50" s="438" t="s">
        <v>2129</v>
      </c>
      <c r="C50" s="438" t="s">
        <v>2150</v>
      </c>
      <c r="D50" s="438" t="s">
        <v>2130</v>
      </c>
      <c r="E50" s="438">
        <f>E20</f>
        <v>1</v>
      </c>
      <c r="F50" s="400">
        <v>161</v>
      </c>
      <c r="G50" s="400">
        <f>E50*F50</f>
        <v>161</v>
      </c>
    </row>
    <row r="51" spans="1:7" ht="34.5" customHeight="1" x14ac:dyDescent="0.2">
      <c r="A51" s="391" t="s">
        <v>511</v>
      </c>
      <c r="B51" s="438" t="s">
        <v>2131</v>
      </c>
      <c r="C51" s="438" t="s">
        <v>2151</v>
      </c>
      <c r="D51" s="438" t="s">
        <v>2133</v>
      </c>
      <c r="E51" s="438">
        <f>E22</f>
        <v>9</v>
      </c>
      <c r="F51" s="393">
        <v>17.8</v>
      </c>
      <c r="G51" s="393">
        <f>F51*E51*1.3*0.6</f>
        <v>124.96</v>
      </c>
    </row>
    <row r="52" spans="1:7" ht="38.25" x14ac:dyDescent="0.2">
      <c r="A52" s="391" t="s">
        <v>819</v>
      </c>
      <c r="B52" s="438" t="s">
        <v>815</v>
      </c>
      <c r="C52" s="438" t="s">
        <v>816</v>
      </c>
      <c r="D52" s="574" t="s">
        <v>2152</v>
      </c>
      <c r="E52" s="438">
        <f>E14</f>
        <v>2</v>
      </c>
      <c r="F52" s="400">
        <v>13.3</v>
      </c>
      <c r="G52" s="400">
        <f>E52*F52*1.3*0.6</f>
        <v>20.75</v>
      </c>
    </row>
    <row r="53" spans="1:7" ht="43.5" customHeight="1" x14ac:dyDescent="0.2">
      <c r="A53" s="391" t="s">
        <v>2153</v>
      </c>
      <c r="B53" s="438" t="s">
        <v>2154</v>
      </c>
      <c r="C53" s="438" t="s">
        <v>780</v>
      </c>
      <c r="D53" s="438" t="s">
        <v>817</v>
      </c>
      <c r="E53" s="393">
        <f>G46</f>
        <v>1863.2</v>
      </c>
      <c r="F53" s="400">
        <v>0.2</v>
      </c>
      <c r="G53" s="438">
        <f>E53*F53</f>
        <v>372.64</v>
      </c>
    </row>
    <row r="54" spans="1:7" ht="31.5" customHeight="1" x14ac:dyDescent="0.2">
      <c r="A54" s="820" t="s">
        <v>818</v>
      </c>
      <c r="B54" s="820"/>
      <c r="C54" s="820"/>
      <c r="D54" s="820"/>
      <c r="E54" s="820"/>
      <c r="F54" s="820"/>
      <c r="G54" s="401">
        <f>G53+G52+G51+G50+G49+G48</f>
        <v>979.7</v>
      </c>
    </row>
    <row r="55" spans="1:7" ht="21" customHeight="1" x14ac:dyDescent="0.2">
      <c r="A55" s="391" t="s">
        <v>2155</v>
      </c>
      <c r="B55" s="438" t="s">
        <v>820</v>
      </c>
      <c r="C55" s="438" t="s">
        <v>821</v>
      </c>
      <c r="D55" s="438" t="s">
        <v>2156</v>
      </c>
      <c r="E55" s="438">
        <v>1</v>
      </c>
      <c r="F55" s="400">
        <f>G54-G50-G51</f>
        <v>693.74</v>
      </c>
      <c r="G55" s="400">
        <f>F55*0.22</f>
        <v>152.62</v>
      </c>
    </row>
    <row r="56" spans="1:7" ht="24" customHeight="1" x14ac:dyDescent="0.2">
      <c r="A56" s="821" t="s">
        <v>822</v>
      </c>
      <c r="B56" s="821"/>
      <c r="C56" s="821"/>
      <c r="D56" s="821"/>
      <c r="E56" s="821"/>
      <c r="F56" s="821"/>
      <c r="G56" s="402">
        <f>G54+G55</f>
        <v>1132.32</v>
      </c>
    </row>
    <row r="57" spans="1:7" ht="24" customHeight="1" x14ac:dyDescent="0.2">
      <c r="A57" s="856" t="s">
        <v>823</v>
      </c>
      <c r="B57" s="857"/>
      <c r="C57" s="857"/>
      <c r="D57" s="857"/>
      <c r="E57" s="857"/>
      <c r="F57" s="857"/>
      <c r="G57" s="858"/>
    </row>
    <row r="58" spans="1:7" ht="108.75" customHeight="1" x14ac:dyDescent="0.2">
      <c r="A58" s="391" t="s">
        <v>237</v>
      </c>
      <c r="B58" s="417" t="s">
        <v>2157</v>
      </c>
      <c r="C58" s="859" t="s">
        <v>850</v>
      </c>
      <c r="D58" s="442" t="s">
        <v>2158</v>
      </c>
      <c r="E58" s="440">
        <v>4</v>
      </c>
      <c r="F58" s="418">
        <v>2180</v>
      </c>
      <c r="G58" s="441">
        <f>E58*F58</f>
        <v>8720</v>
      </c>
    </row>
    <row r="59" spans="1:7" ht="18" customHeight="1" x14ac:dyDescent="0.2">
      <c r="A59" s="391" t="s">
        <v>512</v>
      </c>
      <c r="B59" s="417" t="s">
        <v>851</v>
      </c>
      <c r="C59" s="860"/>
      <c r="D59" s="442" t="s">
        <v>2159</v>
      </c>
      <c r="E59" s="440">
        <f>E58</f>
        <v>4</v>
      </c>
      <c r="F59" s="418">
        <v>1940</v>
      </c>
      <c r="G59" s="441">
        <f>F59*E59</f>
        <v>7760</v>
      </c>
    </row>
    <row r="60" spans="1:7" ht="18" customHeight="1" x14ac:dyDescent="0.2">
      <c r="A60" s="391" t="s">
        <v>826</v>
      </c>
      <c r="B60" s="417" t="s">
        <v>2160</v>
      </c>
      <c r="C60" s="860"/>
      <c r="D60" s="442" t="s">
        <v>2161</v>
      </c>
      <c r="E60" s="440">
        <f>E58</f>
        <v>4</v>
      </c>
      <c r="F60" s="418">
        <v>1090</v>
      </c>
      <c r="G60" s="441">
        <f>F60*E60</f>
        <v>4360</v>
      </c>
    </row>
    <row r="61" spans="1:7" ht="18" customHeight="1" x14ac:dyDescent="0.2">
      <c r="A61" s="391" t="s">
        <v>827</v>
      </c>
      <c r="B61" s="417" t="s">
        <v>852</v>
      </c>
      <c r="C61" s="860"/>
      <c r="D61" s="442" t="s">
        <v>2162</v>
      </c>
      <c r="E61" s="440">
        <f>E58</f>
        <v>4</v>
      </c>
      <c r="F61" s="418">
        <v>2300</v>
      </c>
      <c r="G61" s="441">
        <f>F61*E61</f>
        <v>9200</v>
      </c>
    </row>
    <row r="62" spans="1:7" ht="18.75" customHeight="1" x14ac:dyDescent="0.2">
      <c r="A62" s="391" t="s">
        <v>828</v>
      </c>
      <c r="B62" s="417" t="s">
        <v>2163</v>
      </c>
      <c r="C62" s="861"/>
      <c r="D62" s="442" t="s">
        <v>2164</v>
      </c>
      <c r="E62" s="440">
        <f>E58</f>
        <v>4</v>
      </c>
      <c r="F62" s="418">
        <v>1580</v>
      </c>
      <c r="G62" s="441">
        <f>F62*E62</f>
        <v>6320</v>
      </c>
    </row>
    <row r="63" spans="1:7" ht="116.25" customHeight="1" x14ac:dyDescent="0.2">
      <c r="A63" s="391">
        <v>4.5999999999999996</v>
      </c>
      <c r="B63" s="442" t="s">
        <v>853</v>
      </c>
      <c r="C63" s="440" t="s">
        <v>854</v>
      </c>
      <c r="D63" s="420" t="s">
        <v>855</v>
      </c>
      <c r="E63" s="413">
        <v>1</v>
      </c>
      <c r="F63" s="415">
        <f>25824.35+3351.74*6</f>
        <v>45934.79</v>
      </c>
      <c r="G63" s="414">
        <f>F63</f>
        <v>45934.79</v>
      </c>
    </row>
    <row r="64" spans="1:7" ht="75.75" customHeight="1" x14ac:dyDescent="0.2">
      <c r="A64" s="391" t="s">
        <v>2165</v>
      </c>
      <c r="B64" s="442" t="s">
        <v>2166</v>
      </c>
      <c r="C64" s="440" t="s">
        <v>824</v>
      </c>
      <c r="D64" s="413" t="s">
        <v>2167</v>
      </c>
      <c r="E64" s="412">
        <v>1</v>
      </c>
      <c r="F64" s="415">
        <f>75152.73/1.2+32397.59/1.2*5</f>
        <v>197617.23</v>
      </c>
      <c r="G64" s="414">
        <f>F64</f>
        <v>197617.23</v>
      </c>
    </row>
    <row r="65" spans="1:7" ht="24" customHeight="1" x14ac:dyDescent="0.2">
      <c r="A65" s="862" t="s">
        <v>825</v>
      </c>
      <c r="B65" s="863"/>
      <c r="C65" s="863"/>
      <c r="D65" s="863"/>
      <c r="E65" s="863"/>
      <c r="F65" s="864"/>
      <c r="G65" s="416">
        <f>SUM(G58:G64)</f>
        <v>279912.02</v>
      </c>
    </row>
    <row r="66" spans="1:7" ht="15" customHeight="1" x14ac:dyDescent="0.2">
      <c r="A66" s="821" t="s">
        <v>2168</v>
      </c>
      <c r="B66" s="821"/>
      <c r="C66" s="821"/>
      <c r="D66" s="821"/>
      <c r="E66" s="821"/>
      <c r="F66" s="821"/>
      <c r="G66" s="419">
        <f>(G29+G46+G56)</f>
        <v>5395.1</v>
      </c>
    </row>
    <row r="67" spans="1:7" x14ac:dyDescent="0.2">
      <c r="A67" s="825" t="s">
        <v>2169</v>
      </c>
      <c r="B67" s="825"/>
      <c r="C67" s="825"/>
      <c r="D67" s="825"/>
      <c r="E67" s="825"/>
      <c r="F67" s="825"/>
      <c r="G67" s="865">
        <f>G66*63.43</f>
        <v>342211.19</v>
      </c>
    </row>
    <row r="68" spans="1:7" x14ac:dyDescent="0.2">
      <c r="A68" s="825"/>
      <c r="B68" s="825"/>
      <c r="C68" s="825"/>
      <c r="D68" s="825"/>
      <c r="E68" s="825"/>
      <c r="F68" s="825"/>
      <c r="G68" s="865"/>
    </row>
    <row r="69" spans="1:7" ht="34.5" customHeight="1" x14ac:dyDescent="0.2">
      <c r="A69" s="575"/>
      <c r="B69" s="853" t="s">
        <v>2170</v>
      </c>
      <c r="C69" s="854"/>
      <c r="D69" s="854"/>
      <c r="E69" s="854"/>
      <c r="F69" s="855"/>
      <c r="G69" s="576">
        <f>G67+G65</f>
        <v>622123.21</v>
      </c>
    </row>
  </sheetData>
  <mergeCells count="31">
    <mergeCell ref="B69:F69"/>
    <mergeCell ref="A47:G47"/>
    <mergeCell ref="A54:F54"/>
    <mergeCell ref="A57:G57"/>
    <mergeCell ref="C58:C62"/>
    <mergeCell ref="A65:F65"/>
    <mergeCell ref="A66:F66"/>
    <mergeCell ref="A67:F68"/>
    <mergeCell ref="G67:G68"/>
    <mergeCell ref="A23:F23"/>
    <mergeCell ref="A29:F29"/>
    <mergeCell ref="A30:G30"/>
    <mergeCell ref="B31:D31"/>
    <mergeCell ref="E31:G31"/>
    <mergeCell ref="A28:F28"/>
    <mergeCell ref="A1:G1"/>
    <mergeCell ref="A2:G2"/>
    <mergeCell ref="A4:B4"/>
    <mergeCell ref="D4:G4"/>
    <mergeCell ref="D5:G5"/>
    <mergeCell ref="A7:C8"/>
    <mergeCell ref="D7:G8"/>
    <mergeCell ref="D9:G9"/>
    <mergeCell ref="B10:G10"/>
    <mergeCell ref="A12:G12"/>
    <mergeCell ref="B37:D37"/>
    <mergeCell ref="A56:F56"/>
    <mergeCell ref="B32:D32"/>
    <mergeCell ref="E37:G37"/>
    <mergeCell ref="B44:G44"/>
    <mergeCell ref="A46:F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0"/>
  <sheetViews>
    <sheetView workbookViewId="0">
      <selection activeCell="A4" sqref="A4:C4"/>
    </sheetView>
  </sheetViews>
  <sheetFormatPr defaultColWidth="11.5703125" defaultRowHeight="12.75" x14ac:dyDescent="0.2"/>
  <cols>
    <col min="1" max="1" width="17.28515625" style="372" customWidth="1"/>
    <col min="2" max="2" width="19.28515625" style="372" customWidth="1"/>
    <col min="3" max="3" width="20.85546875" style="372" customWidth="1"/>
    <col min="4" max="4" width="23" style="372" customWidth="1"/>
    <col min="5" max="5" width="19.7109375" style="372" customWidth="1"/>
    <col min="6" max="6" width="24.85546875" style="372" customWidth="1"/>
    <col min="7" max="8" width="11.5703125" style="372"/>
    <col min="9" max="256" width="11.5703125" style="371"/>
    <col min="257" max="257" width="17.28515625" style="371" customWidth="1"/>
    <col min="258" max="258" width="19.28515625" style="371" customWidth="1"/>
    <col min="259" max="259" width="20.85546875" style="371" customWidth="1"/>
    <col min="260" max="261" width="19.7109375" style="371" customWidth="1"/>
    <col min="262" max="262" width="24.85546875" style="371" customWidth="1"/>
    <col min="263" max="512" width="11.5703125" style="371"/>
    <col min="513" max="513" width="17.28515625" style="371" customWidth="1"/>
    <col min="514" max="514" width="19.28515625" style="371" customWidth="1"/>
    <col min="515" max="515" width="20.85546875" style="371" customWidth="1"/>
    <col min="516" max="517" width="19.7109375" style="371" customWidth="1"/>
    <col min="518" max="518" width="24.85546875" style="371" customWidth="1"/>
    <col min="519" max="768" width="11.5703125" style="371"/>
    <col min="769" max="769" width="17.28515625" style="371" customWidth="1"/>
    <col min="770" max="770" width="19.28515625" style="371" customWidth="1"/>
    <col min="771" max="771" width="20.85546875" style="371" customWidth="1"/>
    <col min="772" max="773" width="19.7109375" style="371" customWidth="1"/>
    <col min="774" max="774" width="24.85546875" style="371" customWidth="1"/>
    <col min="775" max="1024" width="11.5703125" style="371"/>
    <col min="1025" max="1025" width="17.28515625" style="371" customWidth="1"/>
    <col min="1026" max="1026" width="19.28515625" style="371" customWidth="1"/>
    <col min="1027" max="1027" width="20.85546875" style="371" customWidth="1"/>
    <col min="1028" max="1029" width="19.7109375" style="371" customWidth="1"/>
    <col min="1030" max="1030" width="24.85546875" style="371" customWidth="1"/>
    <col min="1031" max="1280" width="11.5703125" style="371"/>
    <col min="1281" max="1281" width="17.28515625" style="371" customWidth="1"/>
    <col min="1282" max="1282" width="19.28515625" style="371" customWidth="1"/>
    <col min="1283" max="1283" width="20.85546875" style="371" customWidth="1"/>
    <col min="1284" max="1285" width="19.7109375" style="371" customWidth="1"/>
    <col min="1286" max="1286" width="24.85546875" style="371" customWidth="1"/>
    <col min="1287" max="1536" width="11.5703125" style="371"/>
    <col min="1537" max="1537" width="17.28515625" style="371" customWidth="1"/>
    <col min="1538" max="1538" width="19.28515625" style="371" customWidth="1"/>
    <col min="1539" max="1539" width="20.85546875" style="371" customWidth="1"/>
    <col min="1540" max="1541" width="19.7109375" style="371" customWidth="1"/>
    <col min="1542" max="1542" width="24.85546875" style="371" customWidth="1"/>
    <col min="1543" max="1792" width="11.5703125" style="371"/>
    <col min="1793" max="1793" width="17.28515625" style="371" customWidth="1"/>
    <col min="1794" max="1794" width="19.28515625" style="371" customWidth="1"/>
    <col min="1795" max="1795" width="20.85546875" style="371" customWidth="1"/>
    <col min="1796" max="1797" width="19.7109375" style="371" customWidth="1"/>
    <col min="1798" max="1798" width="24.85546875" style="371" customWidth="1"/>
    <col min="1799" max="2048" width="11.5703125" style="371"/>
    <col min="2049" max="2049" width="17.28515625" style="371" customWidth="1"/>
    <col min="2050" max="2050" width="19.28515625" style="371" customWidth="1"/>
    <col min="2051" max="2051" width="20.85546875" style="371" customWidth="1"/>
    <col min="2052" max="2053" width="19.7109375" style="371" customWidth="1"/>
    <col min="2054" max="2054" width="24.85546875" style="371" customWidth="1"/>
    <col min="2055" max="2304" width="11.5703125" style="371"/>
    <col min="2305" max="2305" width="17.28515625" style="371" customWidth="1"/>
    <col min="2306" max="2306" width="19.28515625" style="371" customWidth="1"/>
    <col min="2307" max="2307" width="20.85546875" style="371" customWidth="1"/>
    <col min="2308" max="2309" width="19.7109375" style="371" customWidth="1"/>
    <col min="2310" max="2310" width="24.85546875" style="371" customWidth="1"/>
    <col min="2311" max="2560" width="11.5703125" style="371"/>
    <col min="2561" max="2561" width="17.28515625" style="371" customWidth="1"/>
    <col min="2562" max="2562" width="19.28515625" style="371" customWidth="1"/>
    <col min="2563" max="2563" width="20.85546875" style="371" customWidth="1"/>
    <col min="2564" max="2565" width="19.7109375" style="371" customWidth="1"/>
    <col min="2566" max="2566" width="24.85546875" style="371" customWidth="1"/>
    <col min="2567" max="2816" width="11.5703125" style="371"/>
    <col min="2817" max="2817" width="17.28515625" style="371" customWidth="1"/>
    <col min="2818" max="2818" width="19.28515625" style="371" customWidth="1"/>
    <col min="2819" max="2819" width="20.85546875" style="371" customWidth="1"/>
    <col min="2820" max="2821" width="19.7109375" style="371" customWidth="1"/>
    <col min="2822" max="2822" width="24.85546875" style="371" customWidth="1"/>
    <col min="2823" max="3072" width="11.5703125" style="371"/>
    <col min="3073" max="3073" width="17.28515625" style="371" customWidth="1"/>
    <col min="3074" max="3074" width="19.28515625" style="371" customWidth="1"/>
    <col min="3075" max="3075" width="20.85546875" style="371" customWidth="1"/>
    <col min="3076" max="3077" width="19.7109375" style="371" customWidth="1"/>
    <col min="3078" max="3078" width="24.85546875" style="371" customWidth="1"/>
    <col min="3079" max="3328" width="11.5703125" style="371"/>
    <col min="3329" max="3329" width="17.28515625" style="371" customWidth="1"/>
    <col min="3330" max="3330" width="19.28515625" style="371" customWidth="1"/>
    <col min="3331" max="3331" width="20.85546875" style="371" customWidth="1"/>
    <col min="3332" max="3333" width="19.7109375" style="371" customWidth="1"/>
    <col min="3334" max="3334" width="24.85546875" style="371" customWidth="1"/>
    <col min="3335" max="3584" width="11.5703125" style="371"/>
    <col min="3585" max="3585" width="17.28515625" style="371" customWidth="1"/>
    <col min="3586" max="3586" width="19.28515625" style="371" customWidth="1"/>
    <col min="3587" max="3587" width="20.85546875" style="371" customWidth="1"/>
    <col min="3588" max="3589" width="19.7109375" style="371" customWidth="1"/>
    <col min="3590" max="3590" width="24.85546875" style="371" customWidth="1"/>
    <col min="3591" max="3840" width="11.5703125" style="371"/>
    <col min="3841" max="3841" width="17.28515625" style="371" customWidth="1"/>
    <col min="3842" max="3842" width="19.28515625" style="371" customWidth="1"/>
    <col min="3843" max="3843" width="20.85546875" style="371" customWidth="1"/>
    <col min="3844" max="3845" width="19.7109375" style="371" customWidth="1"/>
    <col min="3846" max="3846" width="24.85546875" style="371" customWidth="1"/>
    <col min="3847" max="4096" width="11.5703125" style="371"/>
    <col min="4097" max="4097" width="17.28515625" style="371" customWidth="1"/>
    <col min="4098" max="4098" width="19.28515625" style="371" customWidth="1"/>
    <col min="4099" max="4099" width="20.85546875" style="371" customWidth="1"/>
    <col min="4100" max="4101" width="19.7109375" style="371" customWidth="1"/>
    <col min="4102" max="4102" width="24.85546875" style="371" customWidth="1"/>
    <col min="4103" max="4352" width="11.5703125" style="371"/>
    <col min="4353" max="4353" width="17.28515625" style="371" customWidth="1"/>
    <col min="4354" max="4354" width="19.28515625" style="371" customWidth="1"/>
    <col min="4355" max="4355" width="20.85546875" style="371" customWidth="1"/>
    <col min="4356" max="4357" width="19.7109375" style="371" customWidth="1"/>
    <col min="4358" max="4358" width="24.85546875" style="371" customWidth="1"/>
    <col min="4359" max="4608" width="11.5703125" style="371"/>
    <col min="4609" max="4609" width="17.28515625" style="371" customWidth="1"/>
    <col min="4610" max="4610" width="19.28515625" style="371" customWidth="1"/>
    <col min="4611" max="4611" width="20.85546875" style="371" customWidth="1"/>
    <col min="4612" max="4613" width="19.7109375" style="371" customWidth="1"/>
    <col min="4614" max="4614" width="24.85546875" style="371" customWidth="1"/>
    <col min="4615" max="4864" width="11.5703125" style="371"/>
    <col min="4865" max="4865" width="17.28515625" style="371" customWidth="1"/>
    <col min="4866" max="4866" width="19.28515625" style="371" customWidth="1"/>
    <col min="4867" max="4867" width="20.85546875" style="371" customWidth="1"/>
    <col min="4868" max="4869" width="19.7109375" style="371" customWidth="1"/>
    <col min="4870" max="4870" width="24.85546875" style="371" customWidth="1"/>
    <col min="4871" max="5120" width="11.5703125" style="371"/>
    <col min="5121" max="5121" width="17.28515625" style="371" customWidth="1"/>
    <col min="5122" max="5122" width="19.28515625" style="371" customWidth="1"/>
    <col min="5123" max="5123" width="20.85546875" style="371" customWidth="1"/>
    <col min="5124" max="5125" width="19.7109375" style="371" customWidth="1"/>
    <col min="5126" max="5126" width="24.85546875" style="371" customWidth="1"/>
    <col min="5127" max="5376" width="11.5703125" style="371"/>
    <col min="5377" max="5377" width="17.28515625" style="371" customWidth="1"/>
    <col min="5378" max="5378" width="19.28515625" style="371" customWidth="1"/>
    <col min="5379" max="5379" width="20.85546875" style="371" customWidth="1"/>
    <col min="5380" max="5381" width="19.7109375" style="371" customWidth="1"/>
    <col min="5382" max="5382" width="24.85546875" style="371" customWidth="1"/>
    <col min="5383" max="5632" width="11.5703125" style="371"/>
    <col min="5633" max="5633" width="17.28515625" style="371" customWidth="1"/>
    <col min="5634" max="5634" width="19.28515625" style="371" customWidth="1"/>
    <col min="5635" max="5635" width="20.85546875" style="371" customWidth="1"/>
    <col min="5636" max="5637" width="19.7109375" style="371" customWidth="1"/>
    <col min="5638" max="5638" width="24.85546875" style="371" customWidth="1"/>
    <col min="5639" max="5888" width="11.5703125" style="371"/>
    <col min="5889" max="5889" width="17.28515625" style="371" customWidth="1"/>
    <col min="5890" max="5890" width="19.28515625" style="371" customWidth="1"/>
    <col min="5891" max="5891" width="20.85546875" style="371" customWidth="1"/>
    <col min="5892" max="5893" width="19.7109375" style="371" customWidth="1"/>
    <col min="5894" max="5894" width="24.85546875" style="371" customWidth="1"/>
    <col min="5895" max="6144" width="11.5703125" style="371"/>
    <col min="6145" max="6145" width="17.28515625" style="371" customWidth="1"/>
    <col min="6146" max="6146" width="19.28515625" style="371" customWidth="1"/>
    <col min="6147" max="6147" width="20.85546875" style="371" customWidth="1"/>
    <col min="6148" max="6149" width="19.7109375" style="371" customWidth="1"/>
    <col min="6150" max="6150" width="24.85546875" style="371" customWidth="1"/>
    <col min="6151" max="6400" width="11.5703125" style="371"/>
    <col min="6401" max="6401" width="17.28515625" style="371" customWidth="1"/>
    <col min="6402" max="6402" width="19.28515625" style="371" customWidth="1"/>
    <col min="6403" max="6403" width="20.85546875" style="371" customWidth="1"/>
    <col min="6404" max="6405" width="19.7109375" style="371" customWidth="1"/>
    <col min="6406" max="6406" width="24.85546875" style="371" customWidth="1"/>
    <col min="6407" max="6656" width="11.5703125" style="371"/>
    <col min="6657" max="6657" width="17.28515625" style="371" customWidth="1"/>
    <col min="6658" max="6658" width="19.28515625" style="371" customWidth="1"/>
    <col min="6659" max="6659" width="20.85546875" style="371" customWidth="1"/>
    <col min="6660" max="6661" width="19.7109375" style="371" customWidth="1"/>
    <col min="6662" max="6662" width="24.85546875" style="371" customWidth="1"/>
    <col min="6663" max="6912" width="11.5703125" style="371"/>
    <col min="6913" max="6913" width="17.28515625" style="371" customWidth="1"/>
    <col min="6914" max="6914" width="19.28515625" style="371" customWidth="1"/>
    <col min="6915" max="6915" width="20.85546875" style="371" customWidth="1"/>
    <col min="6916" max="6917" width="19.7109375" style="371" customWidth="1"/>
    <col min="6918" max="6918" width="24.85546875" style="371" customWidth="1"/>
    <col min="6919" max="7168" width="11.5703125" style="371"/>
    <col min="7169" max="7169" width="17.28515625" style="371" customWidth="1"/>
    <col min="7170" max="7170" width="19.28515625" style="371" customWidth="1"/>
    <col min="7171" max="7171" width="20.85546875" style="371" customWidth="1"/>
    <col min="7172" max="7173" width="19.7109375" style="371" customWidth="1"/>
    <col min="7174" max="7174" width="24.85546875" style="371" customWidth="1"/>
    <col min="7175" max="7424" width="11.5703125" style="371"/>
    <col min="7425" max="7425" width="17.28515625" style="371" customWidth="1"/>
    <col min="7426" max="7426" width="19.28515625" style="371" customWidth="1"/>
    <col min="7427" max="7427" width="20.85546875" style="371" customWidth="1"/>
    <col min="7428" max="7429" width="19.7109375" style="371" customWidth="1"/>
    <col min="7430" max="7430" width="24.85546875" style="371" customWidth="1"/>
    <col min="7431" max="7680" width="11.5703125" style="371"/>
    <col min="7681" max="7681" width="17.28515625" style="371" customWidth="1"/>
    <col min="7682" max="7682" width="19.28515625" style="371" customWidth="1"/>
    <col min="7683" max="7683" width="20.85546875" style="371" customWidth="1"/>
    <col min="7684" max="7685" width="19.7109375" style="371" customWidth="1"/>
    <col min="7686" max="7686" width="24.85546875" style="371" customWidth="1"/>
    <col min="7687" max="7936" width="11.5703125" style="371"/>
    <col min="7937" max="7937" width="17.28515625" style="371" customWidth="1"/>
    <col min="7938" max="7938" width="19.28515625" style="371" customWidth="1"/>
    <col min="7939" max="7939" width="20.85546875" style="371" customWidth="1"/>
    <col min="7940" max="7941" width="19.7109375" style="371" customWidth="1"/>
    <col min="7942" max="7942" width="24.85546875" style="371" customWidth="1"/>
    <col min="7943" max="8192" width="11.5703125" style="371"/>
    <col min="8193" max="8193" width="17.28515625" style="371" customWidth="1"/>
    <col min="8194" max="8194" width="19.28515625" style="371" customWidth="1"/>
    <col min="8195" max="8195" width="20.85546875" style="371" customWidth="1"/>
    <col min="8196" max="8197" width="19.7109375" style="371" customWidth="1"/>
    <col min="8198" max="8198" width="24.85546875" style="371" customWidth="1"/>
    <col min="8199" max="8448" width="11.5703125" style="371"/>
    <col min="8449" max="8449" width="17.28515625" style="371" customWidth="1"/>
    <col min="8450" max="8450" width="19.28515625" style="371" customWidth="1"/>
    <col min="8451" max="8451" width="20.85546875" style="371" customWidth="1"/>
    <col min="8452" max="8453" width="19.7109375" style="371" customWidth="1"/>
    <col min="8454" max="8454" width="24.85546875" style="371" customWidth="1"/>
    <col min="8455" max="8704" width="11.5703125" style="371"/>
    <col min="8705" max="8705" width="17.28515625" style="371" customWidth="1"/>
    <col min="8706" max="8706" width="19.28515625" style="371" customWidth="1"/>
    <col min="8707" max="8707" width="20.85546875" style="371" customWidth="1"/>
    <col min="8708" max="8709" width="19.7109375" style="371" customWidth="1"/>
    <col min="8710" max="8710" width="24.85546875" style="371" customWidth="1"/>
    <col min="8711" max="8960" width="11.5703125" style="371"/>
    <col min="8961" max="8961" width="17.28515625" style="371" customWidth="1"/>
    <col min="8962" max="8962" width="19.28515625" style="371" customWidth="1"/>
    <col min="8963" max="8963" width="20.85546875" style="371" customWidth="1"/>
    <col min="8964" max="8965" width="19.7109375" style="371" customWidth="1"/>
    <col min="8966" max="8966" width="24.85546875" style="371" customWidth="1"/>
    <col min="8967" max="9216" width="11.5703125" style="371"/>
    <col min="9217" max="9217" width="17.28515625" style="371" customWidth="1"/>
    <col min="9218" max="9218" width="19.28515625" style="371" customWidth="1"/>
    <col min="9219" max="9219" width="20.85546875" style="371" customWidth="1"/>
    <col min="9220" max="9221" width="19.7109375" style="371" customWidth="1"/>
    <col min="9222" max="9222" width="24.85546875" style="371" customWidth="1"/>
    <col min="9223" max="9472" width="11.5703125" style="371"/>
    <col min="9473" max="9473" width="17.28515625" style="371" customWidth="1"/>
    <col min="9474" max="9474" width="19.28515625" style="371" customWidth="1"/>
    <col min="9475" max="9475" width="20.85546875" style="371" customWidth="1"/>
    <col min="9476" max="9477" width="19.7109375" style="371" customWidth="1"/>
    <col min="9478" max="9478" width="24.85546875" style="371" customWidth="1"/>
    <col min="9479" max="9728" width="11.5703125" style="371"/>
    <col min="9729" max="9729" width="17.28515625" style="371" customWidth="1"/>
    <col min="9730" max="9730" width="19.28515625" style="371" customWidth="1"/>
    <col min="9731" max="9731" width="20.85546875" style="371" customWidth="1"/>
    <col min="9732" max="9733" width="19.7109375" style="371" customWidth="1"/>
    <col min="9734" max="9734" width="24.85546875" style="371" customWidth="1"/>
    <col min="9735" max="9984" width="11.5703125" style="371"/>
    <col min="9985" max="9985" width="17.28515625" style="371" customWidth="1"/>
    <col min="9986" max="9986" width="19.28515625" style="371" customWidth="1"/>
    <col min="9987" max="9987" width="20.85546875" style="371" customWidth="1"/>
    <col min="9988" max="9989" width="19.7109375" style="371" customWidth="1"/>
    <col min="9990" max="9990" width="24.85546875" style="371" customWidth="1"/>
    <col min="9991" max="10240" width="11.5703125" style="371"/>
    <col min="10241" max="10241" width="17.28515625" style="371" customWidth="1"/>
    <col min="10242" max="10242" width="19.28515625" style="371" customWidth="1"/>
    <col min="10243" max="10243" width="20.85546875" style="371" customWidth="1"/>
    <col min="10244" max="10245" width="19.7109375" style="371" customWidth="1"/>
    <col min="10246" max="10246" width="24.85546875" style="371" customWidth="1"/>
    <col min="10247" max="10496" width="11.5703125" style="371"/>
    <col min="10497" max="10497" width="17.28515625" style="371" customWidth="1"/>
    <col min="10498" max="10498" width="19.28515625" style="371" customWidth="1"/>
    <col min="10499" max="10499" width="20.85546875" style="371" customWidth="1"/>
    <col min="10500" max="10501" width="19.7109375" style="371" customWidth="1"/>
    <col min="10502" max="10502" width="24.85546875" style="371" customWidth="1"/>
    <col min="10503" max="10752" width="11.5703125" style="371"/>
    <col min="10753" max="10753" width="17.28515625" style="371" customWidth="1"/>
    <col min="10754" max="10754" width="19.28515625" style="371" customWidth="1"/>
    <col min="10755" max="10755" width="20.85546875" style="371" customWidth="1"/>
    <col min="10756" max="10757" width="19.7109375" style="371" customWidth="1"/>
    <col min="10758" max="10758" width="24.85546875" style="371" customWidth="1"/>
    <col min="10759" max="11008" width="11.5703125" style="371"/>
    <col min="11009" max="11009" width="17.28515625" style="371" customWidth="1"/>
    <col min="11010" max="11010" width="19.28515625" style="371" customWidth="1"/>
    <col min="11011" max="11011" width="20.85546875" style="371" customWidth="1"/>
    <col min="11012" max="11013" width="19.7109375" style="371" customWidth="1"/>
    <col min="11014" max="11014" width="24.85546875" style="371" customWidth="1"/>
    <col min="11015" max="11264" width="11.5703125" style="371"/>
    <col min="11265" max="11265" width="17.28515625" style="371" customWidth="1"/>
    <col min="11266" max="11266" width="19.28515625" style="371" customWidth="1"/>
    <col min="11267" max="11267" width="20.85546875" style="371" customWidth="1"/>
    <col min="11268" max="11269" width="19.7109375" style="371" customWidth="1"/>
    <col min="11270" max="11270" width="24.85546875" style="371" customWidth="1"/>
    <col min="11271" max="11520" width="11.5703125" style="371"/>
    <col min="11521" max="11521" width="17.28515625" style="371" customWidth="1"/>
    <col min="11522" max="11522" width="19.28515625" style="371" customWidth="1"/>
    <col min="11523" max="11523" width="20.85546875" style="371" customWidth="1"/>
    <col min="11524" max="11525" width="19.7109375" style="371" customWidth="1"/>
    <col min="11526" max="11526" width="24.85546875" style="371" customWidth="1"/>
    <col min="11527" max="11776" width="11.5703125" style="371"/>
    <col min="11777" max="11777" width="17.28515625" style="371" customWidth="1"/>
    <col min="11778" max="11778" width="19.28515625" style="371" customWidth="1"/>
    <col min="11779" max="11779" width="20.85546875" style="371" customWidth="1"/>
    <col min="11780" max="11781" width="19.7109375" style="371" customWidth="1"/>
    <col min="11782" max="11782" width="24.85546875" style="371" customWidth="1"/>
    <col min="11783" max="12032" width="11.5703125" style="371"/>
    <col min="12033" max="12033" width="17.28515625" style="371" customWidth="1"/>
    <col min="12034" max="12034" width="19.28515625" style="371" customWidth="1"/>
    <col min="12035" max="12035" width="20.85546875" style="371" customWidth="1"/>
    <col min="12036" max="12037" width="19.7109375" style="371" customWidth="1"/>
    <col min="12038" max="12038" width="24.85546875" style="371" customWidth="1"/>
    <col min="12039" max="12288" width="11.5703125" style="371"/>
    <col min="12289" max="12289" width="17.28515625" style="371" customWidth="1"/>
    <col min="12290" max="12290" width="19.28515625" style="371" customWidth="1"/>
    <col min="12291" max="12291" width="20.85546875" style="371" customWidth="1"/>
    <col min="12292" max="12293" width="19.7109375" style="371" customWidth="1"/>
    <col min="12294" max="12294" width="24.85546875" style="371" customWidth="1"/>
    <col min="12295" max="12544" width="11.5703125" style="371"/>
    <col min="12545" max="12545" width="17.28515625" style="371" customWidth="1"/>
    <col min="12546" max="12546" width="19.28515625" style="371" customWidth="1"/>
    <col min="12547" max="12547" width="20.85546875" style="371" customWidth="1"/>
    <col min="12548" max="12549" width="19.7109375" style="371" customWidth="1"/>
    <col min="12550" max="12550" width="24.85546875" style="371" customWidth="1"/>
    <col min="12551" max="12800" width="11.5703125" style="371"/>
    <col min="12801" max="12801" width="17.28515625" style="371" customWidth="1"/>
    <col min="12802" max="12802" width="19.28515625" style="371" customWidth="1"/>
    <col min="12803" max="12803" width="20.85546875" style="371" customWidth="1"/>
    <col min="12804" max="12805" width="19.7109375" style="371" customWidth="1"/>
    <col min="12806" max="12806" width="24.85546875" style="371" customWidth="1"/>
    <col min="12807" max="13056" width="11.5703125" style="371"/>
    <col min="13057" max="13057" width="17.28515625" style="371" customWidth="1"/>
    <col min="13058" max="13058" width="19.28515625" style="371" customWidth="1"/>
    <col min="13059" max="13059" width="20.85546875" style="371" customWidth="1"/>
    <col min="13060" max="13061" width="19.7109375" style="371" customWidth="1"/>
    <col min="13062" max="13062" width="24.85546875" style="371" customWidth="1"/>
    <col min="13063" max="13312" width="11.5703125" style="371"/>
    <col min="13313" max="13313" width="17.28515625" style="371" customWidth="1"/>
    <col min="13314" max="13314" width="19.28515625" style="371" customWidth="1"/>
    <col min="13315" max="13315" width="20.85546875" style="371" customWidth="1"/>
    <col min="13316" max="13317" width="19.7109375" style="371" customWidth="1"/>
    <col min="13318" max="13318" width="24.85546875" style="371" customWidth="1"/>
    <col min="13319" max="13568" width="11.5703125" style="371"/>
    <col min="13569" max="13569" width="17.28515625" style="371" customWidth="1"/>
    <col min="13570" max="13570" width="19.28515625" style="371" customWidth="1"/>
    <col min="13571" max="13571" width="20.85546875" style="371" customWidth="1"/>
    <col min="13572" max="13573" width="19.7109375" style="371" customWidth="1"/>
    <col min="13574" max="13574" width="24.85546875" style="371" customWidth="1"/>
    <col min="13575" max="13824" width="11.5703125" style="371"/>
    <col min="13825" max="13825" width="17.28515625" style="371" customWidth="1"/>
    <col min="13826" max="13826" width="19.28515625" style="371" customWidth="1"/>
    <col min="13827" max="13827" width="20.85546875" style="371" customWidth="1"/>
    <col min="13828" max="13829" width="19.7109375" style="371" customWidth="1"/>
    <col min="13830" max="13830" width="24.85546875" style="371" customWidth="1"/>
    <col min="13831" max="14080" width="11.5703125" style="371"/>
    <col min="14081" max="14081" width="17.28515625" style="371" customWidth="1"/>
    <col min="14082" max="14082" width="19.28515625" style="371" customWidth="1"/>
    <col min="14083" max="14083" width="20.85546875" style="371" customWidth="1"/>
    <col min="14084" max="14085" width="19.7109375" style="371" customWidth="1"/>
    <col min="14086" max="14086" width="24.85546875" style="371" customWidth="1"/>
    <col min="14087" max="14336" width="11.5703125" style="371"/>
    <col min="14337" max="14337" width="17.28515625" style="371" customWidth="1"/>
    <col min="14338" max="14338" width="19.28515625" style="371" customWidth="1"/>
    <col min="14339" max="14339" width="20.85546875" style="371" customWidth="1"/>
    <col min="14340" max="14341" width="19.7109375" style="371" customWidth="1"/>
    <col min="14342" max="14342" width="24.85546875" style="371" customWidth="1"/>
    <col min="14343" max="14592" width="11.5703125" style="371"/>
    <col min="14593" max="14593" width="17.28515625" style="371" customWidth="1"/>
    <col min="14594" max="14594" width="19.28515625" style="371" customWidth="1"/>
    <col min="14595" max="14595" width="20.85546875" style="371" customWidth="1"/>
    <col min="14596" max="14597" width="19.7109375" style="371" customWidth="1"/>
    <col min="14598" max="14598" width="24.85546875" style="371" customWidth="1"/>
    <col min="14599" max="14848" width="11.5703125" style="371"/>
    <col min="14849" max="14849" width="17.28515625" style="371" customWidth="1"/>
    <col min="14850" max="14850" width="19.28515625" style="371" customWidth="1"/>
    <col min="14851" max="14851" width="20.85546875" style="371" customWidth="1"/>
    <col min="14852" max="14853" width="19.7109375" style="371" customWidth="1"/>
    <col min="14854" max="14854" width="24.85546875" style="371" customWidth="1"/>
    <col min="14855" max="15104" width="11.5703125" style="371"/>
    <col min="15105" max="15105" width="17.28515625" style="371" customWidth="1"/>
    <col min="15106" max="15106" width="19.28515625" style="371" customWidth="1"/>
    <col min="15107" max="15107" width="20.85546875" style="371" customWidth="1"/>
    <col min="15108" max="15109" width="19.7109375" style="371" customWidth="1"/>
    <col min="15110" max="15110" width="24.85546875" style="371" customWidth="1"/>
    <col min="15111" max="15360" width="11.5703125" style="371"/>
    <col min="15361" max="15361" width="17.28515625" style="371" customWidth="1"/>
    <col min="15362" max="15362" width="19.28515625" style="371" customWidth="1"/>
    <col min="15363" max="15363" width="20.85546875" style="371" customWidth="1"/>
    <col min="15364" max="15365" width="19.7109375" style="371" customWidth="1"/>
    <col min="15366" max="15366" width="24.85546875" style="371" customWidth="1"/>
    <col min="15367" max="15616" width="11.5703125" style="371"/>
    <col min="15617" max="15617" width="17.28515625" style="371" customWidth="1"/>
    <col min="15618" max="15618" width="19.28515625" style="371" customWidth="1"/>
    <col min="15619" max="15619" width="20.85546875" style="371" customWidth="1"/>
    <col min="15620" max="15621" width="19.7109375" style="371" customWidth="1"/>
    <col min="15622" max="15622" width="24.85546875" style="371" customWidth="1"/>
    <col min="15623" max="15872" width="11.5703125" style="371"/>
    <col min="15873" max="15873" width="17.28515625" style="371" customWidth="1"/>
    <col min="15874" max="15874" width="19.28515625" style="371" customWidth="1"/>
    <col min="15875" max="15875" width="20.85546875" style="371" customWidth="1"/>
    <col min="15876" max="15877" width="19.7109375" style="371" customWidth="1"/>
    <col min="15878" max="15878" width="24.85546875" style="371" customWidth="1"/>
    <col min="15879" max="16128" width="11.5703125" style="371"/>
    <col min="16129" max="16129" width="17.28515625" style="371" customWidth="1"/>
    <col min="16130" max="16130" width="19.28515625" style="371" customWidth="1"/>
    <col min="16131" max="16131" width="20.85546875" style="371" customWidth="1"/>
    <col min="16132" max="16133" width="19.7109375" style="371" customWidth="1"/>
    <col min="16134" max="16134" width="24.85546875" style="371" customWidth="1"/>
    <col min="16135" max="16384" width="11.5703125" style="371"/>
  </cols>
  <sheetData>
    <row r="2" spans="1:9" x14ac:dyDescent="0.2">
      <c r="A2" s="867" t="s">
        <v>737</v>
      </c>
      <c r="B2" s="867"/>
      <c r="C2" s="867"/>
      <c r="D2" s="867"/>
      <c r="E2" s="867"/>
      <c r="F2" s="867"/>
    </row>
    <row r="3" spans="1:9" ht="47.25" customHeight="1" x14ac:dyDescent="0.2">
      <c r="A3" s="868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B3" s="868"/>
      <c r="C3" s="868"/>
      <c r="D3" s="868"/>
      <c r="E3" s="868"/>
      <c r="F3" s="868"/>
    </row>
    <row r="4" spans="1:9" ht="37.5" customHeight="1" x14ac:dyDescent="0.2">
      <c r="A4" s="869" t="s">
        <v>738</v>
      </c>
      <c r="B4" s="869"/>
      <c r="C4" s="869"/>
      <c r="D4" s="869" t="s">
        <v>739</v>
      </c>
      <c r="E4" s="869" t="s">
        <v>740</v>
      </c>
      <c r="F4" s="869" t="s">
        <v>741</v>
      </c>
    </row>
    <row r="5" spans="1:9" ht="42.75" customHeight="1" x14ac:dyDescent="0.2">
      <c r="A5" s="373" t="s">
        <v>742</v>
      </c>
      <c r="B5" s="373" t="s">
        <v>743</v>
      </c>
      <c r="C5" s="374" t="s">
        <v>744</v>
      </c>
      <c r="D5" s="869"/>
      <c r="E5" s="869"/>
      <c r="F5" s="869"/>
    </row>
    <row r="6" spans="1:9" ht="38.25" x14ac:dyDescent="0.2">
      <c r="A6" s="375">
        <f>ПД!F1478</f>
        <v>17386479.030000001</v>
      </c>
      <c r="B6" s="375">
        <f>'РД (для ОВОС)'!F1478</f>
        <v>23805447.149999999</v>
      </c>
      <c r="C6" s="375">
        <f>A6+B6</f>
        <v>41191926.18</v>
      </c>
      <c r="D6" s="378">
        <v>0.04</v>
      </c>
      <c r="E6" s="375">
        <f>C6*D6</f>
        <v>1647677.05</v>
      </c>
      <c r="F6" s="377" t="s">
        <v>745</v>
      </c>
    </row>
    <row r="7" spans="1:9" x14ac:dyDescent="0.2">
      <c r="A7" s="376"/>
      <c r="B7" s="376"/>
      <c r="C7" s="376"/>
      <c r="E7" s="376"/>
    </row>
    <row r="8" spans="1:9" x14ac:dyDescent="0.2">
      <c r="A8" s="376"/>
      <c r="B8" s="376"/>
      <c r="C8" s="376"/>
      <c r="E8" s="376"/>
    </row>
    <row r="9" spans="1:9" x14ac:dyDescent="0.2">
      <c r="A9" s="376"/>
      <c r="B9" s="376"/>
      <c r="C9" s="376"/>
      <c r="E9" s="376"/>
    </row>
    <row r="10" spans="1:9" ht="15" x14ac:dyDescent="0.25">
      <c r="A10" s="866"/>
      <c r="B10" s="866"/>
      <c r="C10" s="866"/>
      <c r="D10" s="866"/>
      <c r="E10" s="866"/>
      <c r="F10" s="866"/>
      <c r="G10" s="866"/>
      <c r="H10" s="866"/>
      <c r="I10" s="866"/>
    </row>
  </sheetData>
  <mergeCells count="7">
    <mergeCell ref="A10:I10"/>
    <mergeCell ref="A2:F2"/>
    <mergeCell ref="A3:F3"/>
    <mergeCell ref="A4:C4"/>
    <mergeCell ref="D4:D5"/>
    <mergeCell ref="E4:E5"/>
    <mergeCell ref="F4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479"/>
  <sheetViews>
    <sheetView showGridLines="0" topLeftCell="B1456" zoomScale="115" zoomScaleNormal="115" workbookViewId="0">
      <selection activeCell="F1479" sqref="F1479"/>
    </sheetView>
  </sheetViews>
  <sheetFormatPr defaultColWidth="8.85546875" defaultRowHeight="12.75" outlineLevelRow="1" x14ac:dyDescent="0.2"/>
  <cols>
    <col min="1" max="1" width="0" style="422" hidden="1" customWidth="1"/>
    <col min="2" max="2" width="4.28515625" style="422" customWidth="1"/>
    <col min="3" max="3" width="46.140625" style="422" customWidth="1"/>
    <col min="4" max="4" width="46.42578125" style="422" customWidth="1"/>
    <col min="5" max="5" width="31.42578125" style="422" customWidth="1"/>
    <col min="6" max="6" width="14" style="422" customWidth="1"/>
    <col min="7" max="10" width="8.85546875" style="422"/>
    <col min="11" max="11" width="16" style="422" customWidth="1"/>
    <col min="12" max="16384" width="8.85546875" style="422"/>
  </cols>
  <sheetData>
    <row r="1" spans="1:6" ht="15" x14ac:dyDescent="0.25">
      <c r="A1" s="428"/>
      <c r="B1" s="456"/>
      <c r="C1" s="456"/>
      <c r="D1" s="456"/>
      <c r="E1" s="451" t="s">
        <v>632</v>
      </c>
      <c r="F1" s="443"/>
    </row>
    <row r="2" spans="1:6" ht="14.45" customHeight="1" x14ac:dyDescent="0.2">
      <c r="A2" s="428"/>
      <c r="B2" s="872" t="s">
        <v>699</v>
      </c>
      <c r="C2" s="872"/>
      <c r="D2" s="453"/>
      <c r="E2" s="453"/>
      <c r="F2" s="458"/>
    </row>
    <row r="3" spans="1:6" ht="18" customHeight="1" x14ac:dyDescent="0.2">
      <c r="A3" s="428"/>
      <c r="B3" s="450"/>
      <c r="C3" s="450"/>
      <c r="D3" s="873" t="s">
        <v>700</v>
      </c>
      <c r="E3" s="873"/>
      <c r="F3" s="874"/>
    </row>
    <row r="4" spans="1:6" ht="24.6" customHeight="1" x14ac:dyDescent="0.2">
      <c r="A4" s="428"/>
      <c r="B4" s="878" t="s">
        <v>755</v>
      </c>
      <c r="C4" s="878"/>
      <c r="D4" s="878"/>
      <c r="E4" s="878"/>
      <c r="F4" s="878"/>
    </row>
    <row r="5" spans="1:6" ht="20.45" customHeight="1" x14ac:dyDescent="0.2">
      <c r="A5" s="428"/>
      <c r="B5" s="875" t="s">
        <v>701</v>
      </c>
      <c r="C5" s="875"/>
      <c r="D5" s="875"/>
      <c r="E5" s="875"/>
      <c r="F5" s="455"/>
    </row>
    <row r="6" spans="1:6" ht="5.45" customHeight="1" x14ac:dyDescent="0.2">
      <c r="A6" s="428"/>
      <c r="B6" s="445"/>
      <c r="C6" s="445"/>
      <c r="D6" s="445"/>
      <c r="E6" s="445"/>
      <c r="F6" s="445"/>
    </row>
    <row r="7" spans="1:6" ht="31.5" customHeight="1" x14ac:dyDescent="0.2">
      <c r="A7" s="428"/>
      <c r="B7" s="879" t="s">
        <v>1646</v>
      </c>
      <c r="C7" s="879"/>
      <c r="D7" s="879"/>
      <c r="E7" s="879"/>
      <c r="F7" s="879"/>
    </row>
    <row r="8" spans="1:6" ht="19.149999999999999" customHeight="1" x14ac:dyDescent="0.2">
      <c r="A8" s="428"/>
      <c r="B8" s="877" t="s">
        <v>702</v>
      </c>
      <c r="C8" s="877"/>
      <c r="D8" s="877"/>
      <c r="E8" s="877"/>
      <c r="F8" s="457"/>
    </row>
    <row r="9" spans="1:6" x14ac:dyDescent="0.2">
      <c r="A9" s="428"/>
      <c r="B9" s="445"/>
      <c r="C9" s="445"/>
      <c r="D9" s="445"/>
      <c r="E9" s="445"/>
      <c r="F9" s="445"/>
    </row>
    <row r="10" spans="1:6" ht="17.45" customHeight="1" x14ac:dyDescent="0.2">
      <c r="A10" s="428"/>
      <c r="B10" s="446" t="s">
        <v>726</v>
      </c>
      <c r="C10" s="445"/>
      <c r="D10" s="444"/>
      <c r="E10" s="444"/>
      <c r="F10" s="444"/>
    </row>
    <row r="11" spans="1:6" ht="16.899999999999999" customHeight="1" x14ac:dyDescent="0.2">
      <c r="A11" s="428"/>
      <c r="B11" s="454"/>
      <c r="C11" s="876"/>
      <c r="D11" s="876"/>
      <c r="E11" s="876"/>
      <c r="F11" s="876"/>
    </row>
    <row r="12" spans="1:6" ht="25.15" customHeight="1" x14ac:dyDescent="0.2">
      <c r="A12" s="428"/>
      <c r="B12" s="455" t="s">
        <v>727</v>
      </c>
      <c r="C12" s="445"/>
      <c r="D12" s="447"/>
      <c r="E12" s="447"/>
      <c r="F12" s="447"/>
    </row>
    <row r="13" spans="1:6" ht="24" customHeight="1" x14ac:dyDescent="0.25">
      <c r="A13" s="428"/>
      <c r="B13" s="443"/>
      <c r="C13" s="876" t="s">
        <v>684</v>
      </c>
      <c r="D13" s="876"/>
      <c r="E13" s="876"/>
      <c r="F13" s="876"/>
    </row>
    <row r="14" spans="1:6" ht="24" customHeight="1" x14ac:dyDescent="0.25">
      <c r="A14" s="428"/>
      <c r="B14" s="443"/>
      <c r="C14" s="450"/>
      <c r="D14" s="450"/>
      <c r="E14" s="450"/>
      <c r="F14" s="450"/>
    </row>
    <row r="15" spans="1:6" ht="15" customHeight="1" outlineLevel="1" x14ac:dyDescent="0.2">
      <c r="A15" s="428"/>
      <c r="B15" s="463" t="s">
        <v>1003</v>
      </c>
      <c r="C15" s="450"/>
      <c r="D15" s="450"/>
      <c r="E15" s="450"/>
      <c r="F15" s="450"/>
    </row>
    <row r="16" spans="1:6" x14ac:dyDescent="0.2">
      <c r="A16" s="428"/>
      <c r="B16" s="445"/>
      <c r="C16" s="445"/>
      <c r="D16" s="448"/>
      <c r="E16" s="448"/>
      <c r="F16" s="449"/>
    </row>
    <row r="17" spans="1:6" ht="79.900000000000006" customHeight="1" x14ac:dyDescent="0.2">
      <c r="A17" s="428"/>
      <c r="B17" s="291" t="s">
        <v>522</v>
      </c>
      <c r="C17" s="292" t="s">
        <v>703</v>
      </c>
      <c r="D17" s="292" t="s">
        <v>704</v>
      </c>
      <c r="E17" s="293" t="s">
        <v>705</v>
      </c>
      <c r="F17" s="293" t="s">
        <v>706</v>
      </c>
    </row>
    <row r="18" spans="1:6" x14ac:dyDescent="0.2">
      <c r="A18" s="428"/>
      <c r="B18" s="294">
        <v>1</v>
      </c>
      <c r="C18" s="295">
        <v>2</v>
      </c>
      <c r="D18" s="295">
        <v>3</v>
      </c>
      <c r="E18" s="294">
        <v>4</v>
      </c>
      <c r="F18" s="294">
        <v>5</v>
      </c>
    </row>
    <row r="19" spans="1:6" ht="21" customHeight="1" x14ac:dyDescent="0.2">
      <c r="A19" s="428"/>
      <c r="B19" s="870" t="s">
        <v>1004</v>
      </c>
      <c r="C19" s="794"/>
      <c r="D19" s="794"/>
      <c r="E19" s="794"/>
      <c r="F19" s="794"/>
    </row>
    <row r="20" spans="1:6" ht="76.5" x14ac:dyDescent="0.2">
      <c r="A20" s="428"/>
      <c r="B20" s="871">
        <v>1</v>
      </c>
      <c r="C20" s="466" t="s">
        <v>1005</v>
      </c>
      <c r="D20" s="467" t="s">
        <v>1006</v>
      </c>
      <c r="E20" s="468" t="s">
        <v>1007</v>
      </c>
      <c r="F20" s="469" t="s">
        <v>1008</v>
      </c>
    </row>
    <row r="21" spans="1:6" ht="60" outlineLevel="1" x14ac:dyDescent="0.2">
      <c r="A21" s="428"/>
      <c r="B21" s="800"/>
      <c r="C21" s="470"/>
      <c r="D21" s="471" t="s">
        <v>1009</v>
      </c>
      <c r="E21" s="472" t="s">
        <v>1010</v>
      </c>
      <c r="F21" s="473" t="s">
        <v>535</v>
      </c>
    </row>
    <row r="22" spans="1:6" ht="24" outlineLevel="1" x14ac:dyDescent="0.2">
      <c r="A22" s="428"/>
      <c r="B22" s="800"/>
      <c r="C22" s="470"/>
      <c r="D22" s="471" t="s">
        <v>1011</v>
      </c>
      <c r="E22" s="472" t="s">
        <v>1012</v>
      </c>
      <c r="F22" s="473" t="s">
        <v>535</v>
      </c>
    </row>
    <row r="23" spans="1:6" ht="12.75" customHeight="1" outlineLevel="1" x14ac:dyDescent="0.2">
      <c r="A23" s="428"/>
      <c r="B23" s="800"/>
      <c r="C23" s="470"/>
      <c r="D23" s="471" t="s">
        <v>708</v>
      </c>
      <c r="E23" s="472" t="s">
        <v>899</v>
      </c>
      <c r="F23" s="473" t="s">
        <v>535</v>
      </c>
    </row>
    <row r="24" spans="1:6" ht="12.75" customHeight="1" outlineLevel="1" x14ac:dyDescent="0.2">
      <c r="A24" s="428"/>
      <c r="B24" s="800"/>
      <c r="C24" s="470"/>
      <c r="D24" s="471" t="s">
        <v>729</v>
      </c>
      <c r="E24" s="472" t="s">
        <v>730</v>
      </c>
      <c r="F24" s="473" t="s">
        <v>1013</v>
      </c>
    </row>
    <row r="25" spans="1:6" ht="12.75" customHeight="1" outlineLevel="1" x14ac:dyDescent="0.2">
      <c r="A25" s="428"/>
      <c r="B25" s="800"/>
      <c r="C25" s="470"/>
      <c r="D25" s="471" t="s">
        <v>750</v>
      </c>
      <c r="E25" s="472" t="s">
        <v>751</v>
      </c>
      <c r="F25" s="473" t="s">
        <v>1014</v>
      </c>
    </row>
    <row r="26" spans="1:6" ht="12.75" customHeight="1" outlineLevel="1" x14ac:dyDescent="0.2">
      <c r="A26" s="428"/>
      <c r="B26" s="800"/>
      <c r="C26" s="470"/>
      <c r="D26" s="471" t="s">
        <v>900</v>
      </c>
      <c r="E26" s="472" t="s">
        <v>895</v>
      </c>
      <c r="F26" s="473" t="s">
        <v>1015</v>
      </c>
    </row>
    <row r="27" spans="1:6" ht="12.75" customHeight="1" outlineLevel="1" x14ac:dyDescent="0.2">
      <c r="A27" s="428"/>
      <c r="B27" s="800"/>
      <c r="C27" s="470"/>
      <c r="D27" s="471" t="s">
        <v>752</v>
      </c>
      <c r="E27" s="472" t="s">
        <v>901</v>
      </c>
      <c r="F27" s="473" t="s">
        <v>1016</v>
      </c>
    </row>
    <row r="28" spans="1:6" ht="12.75" customHeight="1" outlineLevel="1" x14ac:dyDescent="0.2">
      <c r="A28" s="428"/>
      <c r="B28" s="800"/>
      <c r="C28" s="470"/>
      <c r="D28" s="471" t="s">
        <v>902</v>
      </c>
      <c r="E28" s="472" t="s">
        <v>903</v>
      </c>
      <c r="F28" s="473" t="s">
        <v>1017</v>
      </c>
    </row>
    <row r="29" spans="1:6" ht="12.75" customHeight="1" outlineLevel="1" x14ac:dyDescent="0.2">
      <c r="A29" s="428"/>
      <c r="B29" s="800"/>
      <c r="C29" s="470"/>
      <c r="D29" s="471" t="s">
        <v>753</v>
      </c>
      <c r="E29" s="472" t="s">
        <v>897</v>
      </c>
      <c r="F29" s="473" t="s">
        <v>1018</v>
      </c>
    </row>
    <row r="30" spans="1:6" ht="12.75" customHeight="1" outlineLevel="1" x14ac:dyDescent="0.2">
      <c r="A30" s="428"/>
      <c r="B30" s="800"/>
      <c r="C30" s="470"/>
      <c r="D30" s="471" t="s">
        <v>904</v>
      </c>
      <c r="E30" s="472" t="s">
        <v>903</v>
      </c>
      <c r="F30" s="473" t="s">
        <v>1017</v>
      </c>
    </row>
    <row r="31" spans="1:6" ht="12.75" customHeight="1" outlineLevel="1" x14ac:dyDescent="0.2">
      <c r="A31" s="428"/>
      <c r="B31" s="800"/>
      <c r="C31" s="470"/>
      <c r="D31" s="471" t="s">
        <v>905</v>
      </c>
      <c r="E31" s="472" t="s">
        <v>730</v>
      </c>
      <c r="F31" s="473" t="s">
        <v>1013</v>
      </c>
    </row>
    <row r="32" spans="1:6" ht="21" customHeight="1" x14ac:dyDescent="0.2">
      <c r="A32" s="428"/>
      <c r="B32" s="800"/>
      <c r="C32" s="470"/>
      <c r="D32" s="471" t="s">
        <v>728</v>
      </c>
      <c r="E32" s="472" t="s">
        <v>897</v>
      </c>
      <c r="F32" s="473" t="s">
        <v>1018</v>
      </c>
    </row>
    <row r="33" spans="1:6" ht="63.75" customHeight="1" x14ac:dyDescent="0.2">
      <c r="A33" s="428"/>
      <c r="B33" s="800"/>
      <c r="C33" s="470"/>
      <c r="D33" s="471" t="s">
        <v>906</v>
      </c>
      <c r="E33" s="472" t="s">
        <v>897</v>
      </c>
      <c r="F33" s="473" t="s">
        <v>1018</v>
      </c>
    </row>
    <row r="34" spans="1:6" ht="36" outlineLevel="1" x14ac:dyDescent="0.2">
      <c r="A34" s="428"/>
      <c r="B34" s="800"/>
      <c r="C34" s="470"/>
      <c r="D34" s="471" t="s">
        <v>907</v>
      </c>
      <c r="E34" s="472" t="s">
        <v>751</v>
      </c>
      <c r="F34" s="473" t="s">
        <v>1014</v>
      </c>
    </row>
    <row r="35" spans="1:6" ht="12.75" customHeight="1" outlineLevel="1" x14ac:dyDescent="0.2">
      <c r="A35" s="428"/>
      <c r="B35" s="800"/>
      <c r="C35" s="470"/>
      <c r="D35" s="471" t="s">
        <v>908</v>
      </c>
      <c r="E35" s="472" t="s">
        <v>751</v>
      </c>
      <c r="F35" s="473" t="s">
        <v>1014</v>
      </c>
    </row>
    <row r="36" spans="1:6" ht="48" outlineLevel="1" x14ac:dyDescent="0.2">
      <c r="A36" s="428"/>
      <c r="B36" s="800"/>
      <c r="C36" s="470"/>
      <c r="D36" s="471" t="s">
        <v>909</v>
      </c>
      <c r="E36" s="472" t="s">
        <v>910</v>
      </c>
      <c r="F36" s="473" t="s">
        <v>1019</v>
      </c>
    </row>
    <row r="37" spans="1:6" ht="12.75" customHeight="1" outlineLevel="1" x14ac:dyDescent="0.2">
      <c r="A37" s="428"/>
      <c r="B37" s="800"/>
      <c r="C37" s="470"/>
      <c r="D37" s="471" t="s">
        <v>911</v>
      </c>
      <c r="E37" s="472" t="s">
        <v>912</v>
      </c>
      <c r="F37" s="473" t="s">
        <v>1020</v>
      </c>
    </row>
    <row r="38" spans="1:6" ht="36" outlineLevel="1" x14ac:dyDescent="0.2">
      <c r="A38" s="428"/>
      <c r="B38" s="800"/>
      <c r="C38" s="470"/>
      <c r="D38" s="471" t="s">
        <v>913</v>
      </c>
      <c r="E38" s="472" t="s">
        <v>730</v>
      </c>
      <c r="F38" s="473" t="s">
        <v>1013</v>
      </c>
    </row>
    <row r="39" spans="1:6" ht="12.75" customHeight="1" outlineLevel="1" x14ac:dyDescent="0.2">
      <c r="A39" s="428"/>
      <c r="B39" s="800"/>
      <c r="C39" s="470"/>
      <c r="D39" s="471" t="s">
        <v>914</v>
      </c>
      <c r="E39" s="472" t="s">
        <v>915</v>
      </c>
      <c r="F39" s="473" t="s">
        <v>1021</v>
      </c>
    </row>
    <row r="40" spans="1:6" ht="24" outlineLevel="1" x14ac:dyDescent="0.2">
      <c r="A40" s="428"/>
      <c r="B40" s="800"/>
      <c r="C40" s="470"/>
      <c r="D40" s="471" t="s">
        <v>916</v>
      </c>
      <c r="E40" s="472" t="s">
        <v>535</v>
      </c>
      <c r="F40" s="473" t="s">
        <v>535</v>
      </c>
    </row>
    <row r="41" spans="1:6" ht="12.75" customHeight="1" outlineLevel="1" x14ac:dyDescent="0.2">
      <c r="A41" s="428"/>
      <c r="B41" s="800"/>
      <c r="C41" s="470"/>
      <c r="D41" s="471" t="s">
        <v>917</v>
      </c>
      <c r="E41" s="472" t="s">
        <v>535</v>
      </c>
      <c r="F41" s="473" t="s">
        <v>535</v>
      </c>
    </row>
    <row r="42" spans="1:6" ht="12.75" customHeight="1" outlineLevel="1" x14ac:dyDescent="0.2">
      <c r="A42" s="428"/>
      <c r="B42" s="800"/>
      <c r="C42" s="470"/>
      <c r="D42" s="471" t="s">
        <v>918</v>
      </c>
      <c r="E42" s="472" t="s">
        <v>535</v>
      </c>
      <c r="F42" s="473" t="s">
        <v>535</v>
      </c>
    </row>
    <row r="43" spans="1:6" outlineLevel="1" x14ac:dyDescent="0.2">
      <c r="A43" s="428"/>
      <c r="B43" s="801"/>
      <c r="C43" s="470"/>
      <c r="D43" s="471" t="s">
        <v>707</v>
      </c>
      <c r="E43" s="472" t="s">
        <v>898</v>
      </c>
      <c r="F43" s="473"/>
    </row>
    <row r="44" spans="1:6" ht="12.75" customHeight="1" outlineLevel="1" x14ac:dyDescent="0.2">
      <c r="A44" s="428"/>
      <c r="B44" s="871">
        <v>2</v>
      </c>
      <c r="C44" s="466" t="s">
        <v>1022</v>
      </c>
      <c r="D44" s="467" t="s">
        <v>1023</v>
      </c>
      <c r="E44" s="468" t="s">
        <v>1024</v>
      </c>
      <c r="F44" s="469" t="s">
        <v>1025</v>
      </c>
    </row>
    <row r="45" spans="1:6" ht="12.75" customHeight="1" outlineLevel="1" x14ac:dyDescent="0.2">
      <c r="A45" s="428"/>
      <c r="B45" s="800"/>
      <c r="C45" s="470"/>
      <c r="D45" s="471" t="s">
        <v>1026</v>
      </c>
      <c r="E45" s="472" t="s">
        <v>1027</v>
      </c>
      <c r="F45" s="473" t="s">
        <v>535</v>
      </c>
    </row>
    <row r="46" spans="1:6" ht="36" outlineLevel="1" x14ac:dyDescent="0.2">
      <c r="A46" s="428"/>
      <c r="B46" s="800"/>
      <c r="C46" s="470"/>
      <c r="D46" s="471" t="s">
        <v>1028</v>
      </c>
      <c r="E46" s="472" t="s">
        <v>993</v>
      </c>
      <c r="F46" s="473" t="s">
        <v>535</v>
      </c>
    </row>
    <row r="47" spans="1:6" outlineLevel="1" x14ac:dyDescent="0.2">
      <c r="A47" s="428"/>
      <c r="B47" s="800"/>
      <c r="C47" s="470"/>
      <c r="D47" s="471" t="s">
        <v>708</v>
      </c>
      <c r="E47" s="472" t="s">
        <v>1029</v>
      </c>
      <c r="F47" s="473" t="s">
        <v>535</v>
      </c>
    </row>
    <row r="48" spans="1:6" outlineLevel="1" x14ac:dyDescent="0.2">
      <c r="A48" s="428"/>
      <c r="B48" s="800"/>
      <c r="C48" s="470"/>
      <c r="D48" s="471" t="s">
        <v>729</v>
      </c>
      <c r="E48" s="472" t="s">
        <v>730</v>
      </c>
      <c r="F48" s="473">
        <v>110.96</v>
      </c>
    </row>
    <row r="49" spans="1:6" ht="24" outlineLevel="1" x14ac:dyDescent="0.2">
      <c r="A49" s="428"/>
      <c r="B49" s="800"/>
      <c r="C49" s="470"/>
      <c r="D49" s="471" t="s">
        <v>750</v>
      </c>
      <c r="E49" s="472" t="s">
        <v>730</v>
      </c>
      <c r="F49" s="473">
        <v>110.96</v>
      </c>
    </row>
    <row r="50" spans="1:6" outlineLevel="1" x14ac:dyDescent="0.2">
      <c r="A50" s="428"/>
      <c r="B50" s="800"/>
      <c r="C50" s="470"/>
      <c r="D50" s="471" t="s">
        <v>900</v>
      </c>
      <c r="E50" s="472" t="s">
        <v>903</v>
      </c>
      <c r="F50" s="473">
        <v>332.88</v>
      </c>
    </row>
    <row r="51" spans="1:6" ht="24" outlineLevel="1" x14ac:dyDescent="0.2">
      <c r="A51" s="428"/>
      <c r="B51" s="800"/>
      <c r="C51" s="470"/>
      <c r="D51" s="471" t="s">
        <v>752</v>
      </c>
      <c r="E51" s="472" t="s">
        <v>910</v>
      </c>
      <c r="F51" s="473">
        <v>665.76</v>
      </c>
    </row>
    <row r="52" spans="1:6" outlineLevel="1" x14ac:dyDescent="0.2">
      <c r="A52" s="428"/>
      <c r="B52" s="800"/>
      <c r="C52" s="470"/>
      <c r="D52" s="471" t="s">
        <v>974</v>
      </c>
      <c r="E52" s="472" t="s">
        <v>896</v>
      </c>
      <c r="F52" s="473">
        <v>887.68</v>
      </c>
    </row>
    <row r="53" spans="1:6" outlineLevel="1" x14ac:dyDescent="0.2">
      <c r="A53" s="428"/>
      <c r="B53" s="800"/>
      <c r="C53" s="470"/>
      <c r="D53" s="471" t="s">
        <v>975</v>
      </c>
      <c r="E53" s="472" t="s">
        <v>730</v>
      </c>
      <c r="F53" s="473">
        <v>110.96</v>
      </c>
    </row>
    <row r="54" spans="1:6" outlineLevel="1" x14ac:dyDescent="0.2">
      <c r="A54" s="428"/>
      <c r="B54" s="800"/>
      <c r="C54" s="470"/>
      <c r="D54" s="471" t="s">
        <v>976</v>
      </c>
      <c r="E54" s="472" t="s">
        <v>730</v>
      </c>
      <c r="F54" s="473">
        <v>110.96</v>
      </c>
    </row>
    <row r="55" spans="1:6" ht="24" outlineLevel="1" x14ac:dyDescent="0.2">
      <c r="A55" s="428"/>
      <c r="B55" s="800"/>
      <c r="C55" s="470"/>
      <c r="D55" s="471" t="s">
        <v>977</v>
      </c>
      <c r="E55" s="472" t="s">
        <v>934</v>
      </c>
      <c r="F55" s="473">
        <v>554.79999999999995</v>
      </c>
    </row>
    <row r="56" spans="1:6" ht="12.75" customHeight="1" outlineLevel="1" x14ac:dyDescent="0.2">
      <c r="A56" s="428"/>
      <c r="B56" s="800"/>
      <c r="C56" s="470"/>
      <c r="D56" s="471" t="s">
        <v>979</v>
      </c>
      <c r="E56" s="472" t="s">
        <v>730</v>
      </c>
      <c r="F56" s="473">
        <v>110.96</v>
      </c>
    </row>
    <row r="57" spans="1:6" x14ac:dyDescent="0.2">
      <c r="A57" s="428"/>
      <c r="B57" s="800"/>
      <c r="C57" s="470"/>
      <c r="D57" s="471" t="s">
        <v>980</v>
      </c>
      <c r="E57" s="472" t="s">
        <v>921</v>
      </c>
      <c r="F57" s="473">
        <v>55.48</v>
      </c>
    </row>
    <row r="58" spans="1:6" outlineLevel="1" x14ac:dyDescent="0.2">
      <c r="A58" s="428"/>
      <c r="B58" s="800"/>
      <c r="C58" s="470"/>
      <c r="D58" s="471" t="s">
        <v>981</v>
      </c>
      <c r="E58" s="472" t="s">
        <v>991</v>
      </c>
      <c r="F58" s="473">
        <v>998.65</v>
      </c>
    </row>
    <row r="59" spans="1:6" ht="12.75" customHeight="1" outlineLevel="1" x14ac:dyDescent="0.2">
      <c r="A59" s="428"/>
      <c r="B59" s="800"/>
      <c r="C59" s="470"/>
      <c r="D59" s="471" t="s">
        <v>902</v>
      </c>
      <c r="E59" s="472" t="s">
        <v>912</v>
      </c>
      <c r="F59" s="473">
        <v>166.44</v>
      </c>
    </row>
    <row r="60" spans="1:6" outlineLevel="1" x14ac:dyDescent="0.2">
      <c r="A60" s="428"/>
      <c r="B60" s="800"/>
      <c r="C60" s="470"/>
      <c r="D60" s="471" t="s">
        <v>753</v>
      </c>
      <c r="E60" s="472" t="s">
        <v>894</v>
      </c>
      <c r="F60" s="473">
        <v>499.32</v>
      </c>
    </row>
    <row r="61" spans="1:6" ht="12.75" customHeight="1" outlineLevel="1" x14ac:dyDescent="0.2">
      <c r="A61" s="428"/>
      <c r="B61" s="800"/>
      <c r="C61" s="470"/>
      <c r="D61" s="471" t="s">
        <v>904</v>
      </c>
      <c r="E61" s="472" t="s">
        <v>903</v>
      </c>
      <c r="F61" s="473">
        <v>332.88</v>
      </c>
    </row>
    <row r="62" spans="1:6" outlineLevel="1" x14ac:dyDescent="0.2">
      <c r="A62" s="428"/>
      <c r="B62" s="800"/>
      <c r="C62" s="470"/>
      <c r="D62" s="471" t="s">
        <v>905</v>
      </c>
      <c r="E62" s="472" t="s">
        <v>921</v>
      </c>
      <c r="F62" s="473">
        <v>55.48</v>
      </c>
    </row>
    <row r="63" spans="1:6" ht="12.75" customHeight="1" outlineLevel="1" x14ac:dyDescent="0.2">
      <c r="A63" s="428"/>
      <c r="B63" s="800"/>
      <c r="C63" s="470"/>
      <c r="D63" s="471" t="s">
        <v>728</v>
      </c>
      <c r="E63" s="472" t="s">
        <v>731</v>
      </c>
      <c r="F63" s="473">
        <v>443.84</v>
      </c>
    </row>
    <row r="64" spans="1:6" outlineLevel="1" x14ac:dyDescent="0.2">
      <c r="A64" s="428"/>
      <c r="B64" s="801"/>
      <c r="C64" s="470"/>
      <c r="D64" s="471" t="s">
        <v>707</v>
      </c>
      <c r="E64" s="472" t="s">
        <v>898</v>
      </c>
      <c r="F64" s="473"/>
    </row>
    <row r="65" spans="1:6" ht="12.75" customHeight="1" outlineLevel="1" x14ac:dyDescent="0.2">
      <c r="A65" s="428"/>
      <c r="B65" s="871">
        <v>3</v>
      </c>
      <c r="C65" s="466" t="s">
        <v>1030</v>
      </c>
      <c r="D65" s="467" t="s">
        <v>985</v>
      </c>
      <c r="E65" s="468" t="s">
        <v>1031</v>
      </c>
      <c r="F65" s="469" t="s">
        <v>1032</v>
      </c>
    </row>
    <row r="66" spans="1:6" ht="12.75" customHeight="1" outlineLevel="1" x14ac:dyDescent="0.2">
      <c r="A66" s="428"/>
      <c r="B66" s="800"/>
      <c r="C66" s="470"/>
      <c r="D66" s="471" t="s">
        <v>708</v>
      </c>
      <c r="E66" s="472" t="s">
        <v>973</v>
      </c>
      <c r="F66" s="473" t="s">
        <v>535</v>
      </c>
    </row>
    <row r="67" spans="1:6" ht="36" outlineLevel="1" x14ac:dyDescent="0.2">
      <c r="A67" s="428"/>
      <c r="B67" s="800"/>
      <c r="C67" s="470"/>
      <c r="D67" s="471" t="s">
        <v>1028</v>
      </c>
      <c r="E67" s="472" t="s">
        <v>993</v>
      </c>
      <c r="F67" s="473" t="s">
        <v>535</v>
      </c>
    </row>
    <row r="68" spans="1:6" ht="12.75" customHeight="1" outlineLevel="1" x14ac:dyDescent="0.2">
      <c r="A68" s="428"/>
      <c r="B68" s="800"/>
      <c r="C68" s="470"/>
      <c r="D68" s="471" t="s">
        <v>729</v>
      </c>
      <c r="E68" s="472" t="s">
        <v>730</v>
      </c>
      <c r="F68" s="473">
        <v>957.04</v>
      </c>
    </row>
    <row r="69" spans="1:6" ht="12.75" customHeight="1" outlineLevel="1" x14ac:dyDescent="0.2">
      <c r="A69" s="428"/>
      <c r="B69" s="800"/>
      <c r="C69" s="470"/>
      <c r="D69" s="471" t="s">
        <v>750</v>
      </c>
      <c r="E69" s="472" t="s">
        <v>730</v>
      </c>
      <c r="F69" s="473">
        <v>957.04</v>
      </c>
    </row>
    <row r="70" spans="1:6" outlineLevel="1" x14ac:dyDescent="0.2">
      <c r="A70" s="428"/>
      <c r="B70" s="800"/>
      <c r="C70" s="470"/>
      <c r="D70" s="471" t="s">
        <v>900</v>
      </c>
      <c r="E70" s="472" t="s">
        <v>903</v>
      </c>
      <c r="F70" s="473" t="s">
        <v>1033</v>
      </c>
    </row>
    <row r="71" spans="1:6" ht="24" outlineLevel="1" x14ac:dyDescent="0.2">
      <c r="A71" s="428"/>
      <c r="B71" s="800"/>
      <c r="C71" s="470"/>
      <c r="D71" s="471" t="s">
        <v>752</v>
      </c>
      <c r="E71" s="472" t="s">
        <v>910</v>
      </c>
      <c r="F71" s="473" t="s">
        <v>1034</v>
      </c>
    </row>
    <row r="72" spans="1:6" outlineLevel="1" x14ac:dyDescent="0.2">
      <c r="A72" s="428"/>
      <c r="B72" s="800"/>
      <c r="C72" s="470"/>
      <c r="D72" s="471" t="s">
        <v>974</v>
      </c>
      <c r="E72" s="472" t="s">
        <v>896</v>
      </c>
      <c r="F72" s="473" t="s">
        <v>1035</v>
      </c>
    </row>
    <row r="73" spans="1:6" outlineLevel="1" x14ac:dyDescent="0.2">
      <c r="A73" s="428"/>
      <c r="B73" s="800"/>
      <c r="C73" s="470"/>
      <c r="D73" s="471" t="s">
        <v>975</v>
      </c>
      <c r="E73" s="472" t="s">
        <v>730</v>
      </c>
      <c r="F73" s="473">
        <v>957.04</v>
      </c>
    </row>
    <row r="74" spans="1:6" outlineLevel="1" x14ac:dyDescent="0.2">
      <c r="A74" s="428"/>
      <c r="B74" s="800"/>
      <c r="C74" s="470"/>
      <c r="D74" s="471" t="s">
        <v>976</v>
      </c>
      <c r="E74" s="472" t="s">
        <v>730</v>
      </c>
      <c r="F74" s="473">
        <v>957.04</v>
      </c>
    </row>
    <row r="75" spans="1:6" ht="24" outlineLevel="1" x14ac:dyDescent="0.2">
      <c r="A75" s="428"/>
      <c r="B75" s="800"/>
      <c r="C75" s="470"/>
      <c r="D75" s="471" t="s">
        <v>977</v>
      </c>
      <c r="E75" s="472" t="s">
        <v>934</v>
      </c>
      <c r="F75" s="473" t="s">
        <v>1036</v>
      </c>
    </row>
    <row r="76" spans="1:6" outlineLevel="1" x14ac:dyDescent="0.2">
      <c r="A76" s="428"/>
      <c r="B76" s="800"/>
      <c r="C76" s="470"/>
      <c r="D76" s="471" t="s">
        <v>979</v>
      </c>
      <c r="E76" s="472" t="s">
        <v>730</v>
      </c>
      <c r="F76" s="473">
        <v>957.04</v>
      </c>
    </row>
    <row r="77" spans="1:6" outlineLevel="1" x14ac:dyDescent="0.2">
      <c r="A77" s="428"/>
      <c r="B77" s="800"/>
      <c r="C77" s="470"/>
      <c r="D77" s="471" t="s">
        <v>980</v>
      </c>
      <c r="E77" s="472" t="s">
        <v>921</v>
      </c>
      <c r="F77" s="473">
        <v>478.52</v>
      </c>
    </row>
    <row r="78" spans="1:6" outlineLevel="1" x14ac:dyDescent="0.2">
      <c r="A78" s="428"/>
      <c r="B78" s="800"/>
      <c r="C78" s="470"/>
      <c r="D78" s="471" t="s">
        <v>981</v>
      </c>
      <c r="E78" s="472" t="s">
        <v>991</v>
      </c>
      <c r="F78" s="473" t="s">
        <v>1037</v>
      </c>
    </row>
    <row r="79" spans="1:6" outlineLevel="1" x14ac:dyDescent="0.2">
      <c r="A79" s="428"/>
      <c r="B79" s="800"/>
      <c r="C79" s="470"/>
      <c r="D79" s="471" t="s">
        <v>902</v>
      </c>
      <c r="E79" s="472" t="s">
        <v>912</v>
      </c>
      <c r="F79" s="473" t="s">
        <v>1038</v>
      </c>
    </row>
    <row r="80" spans="1:6" ht="12.75" customHeight="1" outlineLevel="1" x14ac:dyDescent="0.2">
      <c r="A80" s="428"/>
      <c r="B80" s="800"/>
      <c r="C80" s="470"/>
      <c r="D80" s="471" t="s">
        <v>753</v>
      </c>
      <c r="E80" s="472" t="s">
        <v>894</v>
      </c>
      <c r="F80" s="473" t="s">
        <v>1039</v>
      </c>
    </row>
    <row r="81" spans="1:6" ht="24" x14ac:dyDescent="0.2">
      <c r="A81" s="428"/>
      <c r="B81" s="800"/>
      <c r="C81" s="470"/>
      <c r="D81" s="471" t="s">
        <v>904</v>
      </c>
      <c r="E81" s="472" t="s">
        <v>903</v>
      </c>
      <c r="F81" s="473" t="s">
        <v>1033</v>
      </c>
    </row>
    <row r="82" spans="1:6" outlineLevel="1" x14ac:dyDescent="0.2">
      <c r="A82" s="428"/>
      <c r="B82" s="800"/>
      <c r="C82" s="470"/>
      <c r="D82" s="471" t="s">
        <v>905</v>
      </c>
      <c r="E82" s="472" t="s">
        <v>921</v>
      </c>
      <c r="F82" s="473">
        <v>478.52</v>
      </c>
    </row>
    <row r="83" spans="1:6" ht="12.75" customHeight="1" outlineLevel="1" x14ac:dyDescent="0.2">
      <c r="A83" s="428"/>
      <c r="B83" s="800"/>
      <c r="C83" s="470"/>
      <c r="D83" s="471" t="s">
        <v>728</v>
      </c>
      <c r="E83" s="472" t="s">
        <v>731</v>
      </c>
      <c r="F83" s="473" t="s">
        <v>1040</v>
      </c>
    </row>
    <row r="84" spans="1:6" outlineLevel="1" x14ac:dyDescent="0.2">
      <c r="A84" s="428"/>
      <c r="B84" s="801"/>
      <c r="C84" s="470"/>
      <c r="D84" s="471" t="s">
        <v>707</v>
      </c>
      <c r="E84" s="472" t="s">
        <v>898</v>
      </c>
      <c r="F84" s="473"/>
    </row>
    <row r="85" spans="1:6" ht="12.75" customHeight="1" outlineLevel="1" x14ac:dyDescent="0.2">
      <c r="A85" s="428"/>
      <c r="B85" s="871">
        <v>4</v>
      </c>
      <c r="C85" s="466" t="s">
        <v>1041</v>
      </c>
      <c r="D85" s="467" t="s">
        <v>1042</v>
      </c>
      <c r="E85" s="468" t="s">
        <v>1043</v>
      </c>
      <c r="F85" s="469" t="s">
        <v>1044</v>
      </c>
    </row>
    <row r="86" spans="1:6" ht="48" outlineLevel="1" x14ac:dyDescent="0.2">
      <c r="A86" s="428"/>
      <c r="B86" s="800"/>
      <c r="C86" s="470"/>
      <c r="D86" s="471" t="s">
        <v>1045</v>
      </c>
      <c r="E86" s="472" t="s">
        <v>1046</v>
      </c>
      <c r="F86" s="473" t="s">
        <v>535</v>
      </c>
    </row>
    <row r="87" spans="1:6" ht="12.75" customHeight="1" outlineLevel="1" x14ac:dyDescent="0.2">
      <c r="A87" s="428"/>
      <c r="B87" s="800"/>
      <c r="C87" s="470"/>
      <c r="D87" s="471" t="s">
        <v>1047</v>
      </c>
      <c r="E87" s="472" t="s">
        <v>1048</v>
      </c>
      <c r="F87" s="473" t="s">
        <v>535</v>
      </c>
    </row>
    <row r="88" spans="1:6" outlineLevel="1" x14ac:dyDescent="0.2">
      <c r="A88" s="428"/>
      <c r="B88" s="800"/>
      <c r="C88" s="470"/>
      <c r="D88" s="471" t="s">
        <v>708</v>
      </c>
      <c r="E88" s="472" t="s">
        <v>899</v>
      </c>
      <c r="F88" s="473" t="s">
        <v>535</v>
      </c>
    </row>
    <row r="89" spans="1:6" ht="12.75" customHeight="1" outlineLevel="1" x14ac:dyDescent="0.2">
      <c r="A89" s="428"/>
      <c r="B89" s="800"/>
      <c r="C89" s="470"/>
      <c r="D89" s="471" t="s">
        <v>729</v>
      </c>
      <c r="E89" s="472" t="s">
        <v>921</v>
      </c>
      <c r="F89" s="473">
        <v>664.33</v>
      </c>
    </row>
    <row r="90" spans="1:6" ht="12.75" customHeight="1" outlineLevel="1" x14ac:dyDescent="0.2">
      <c r="A90" s="428"/>
      <c r="B90" s="800"/>
      <c r="C90" s="470"/>
      <c r="D90" s="471" t="s">
        <v>750</v>
      </c>
      <c r="E90" s="472" t="s">
        <v>912</v>
      </c>
      <c r="F90" s="473" t="s">
        <v>1049</v>
      </c>
    </row>
    <row r="91" spans="1:6" outlineLevel="1" x14ac:dyDescent="0.2">
      <c r="A91" s="428"/>
      <c r="B91" s="800"/>
      <c r="C91" s="470"/>
      <c r="D91" s="471" t="s">
        <v>900</v>
      </c>
      <c r="E91" s="472" t="s">
        <v>894</v>
      </c>
      <c r="F91" s="473" t="s">
        <v>1050</v>
      </c>
    </row>
    <row r="92" spans="1:6" ht="12.75" customHeight="1" outlineLevel="1" x14ac:dyDescent="0.2">
      <c r="A92" s="428"/>
      <c r="B92" s="800"/>
      <c r="C92" s="470"/>
      <c r="D92" s="471" t="s">
        <v>752</v>
      </c>
      <c r="E92" s="472" t="s">
        <v>910</v>
      </c>
      <c r="F92" s="473" t="s">
        <v>1051</v>
      </c>
    </row>
    <row r="93" spans="1:6" ht="12.75" customHeight="1" outlineLevel="1" x14ac:dyDescent="0.2">
      <c r="A93" s="428"/>
      <c r="B93" s="800"/>
      <c r="C93" s="470"/>
      <c r="D93" s="471" t="s">
        <v>922</v>
      </c>
      <c r="E93" s="472" t="s">
        <v>915</v>
      </c>
      <c r="F93" s="473" t="s">
        <v>1052</v>
      </c>
    </row>
    <row r="94" spans="1:6" ht="48" outlineLevel="1" x14ac:dyDescent="0.2">
      <c r="A94" s="428"/>
      <c r="B94" s="800"/>
      <c r="C94" s="470"/>
      <c r="D94" s="471" t="s">
        <v>923</v>
      </c>
      <c r="E94" s="472" t="s">
        <v>751</v>
      </c>
      <c r="F94" s="473" t="s">
        <v>1053</v>
      </c>
    </row>
    <row r="95" spans="1:6" ht="36" outlineLevel="1" x14ac:dyDescent="0.2">
      <c r="A95" s="428"/>
      <c r="B95" s="800"/>
      <c r="C95" s="470"/>
      <c r="D95" s="471" t="s">
        <v>924</v>
      </c>
      <c r="E95" s="472" t="s">
        <v>915</v>
      </c>
      <c r="F95" s="473" t="s">
        <v>1052</v>
      </c>
    </row>
    <row r="96" spans="1:6" ht="48" outlineLevel="1" x14ac:dyDescent="0.2">
      <c r="A96" s="428"/>
      <c r="B96" s="800"/>
      <c r="C96" s="470"/>
      <c r="D96" s="471" t="s">
        <v>925</v>
      </c>
      <c r="E96" s="472" t="s">
        <v>751</v>
      </c>
      <c r="F96" s="473" t="s">
        <v>1053</v>
      </c>
    </row>
    <row r="97" spans="1:6" ht="36" outlineLevel="1" x14ac:dyDescent="0.2">
      <c r="A97" s="428"/>
      <c r="B97" s="800"/>
      <c r="C97" s="470"/>
      <c r="D97" s="471" t="s">
        <v>926</v>
      </c>
      <c r="E97" s="472" t="s">
        <v>730</v>
      </c>
      <c r="F97" s="473" t="s">
        <v>1054</v>
      </c>
    </row>
    <row r="98" spans="1:6" ht="36" outlineLevel="1" x14ac:dyDescent="0.2">
      <c r="A98" s="428"/>
      <c r="B98" s="800"/>
      <c r="C98" s="470"/>
      <c r="D98" s="471" t="s">
        <v>927</v>
      </c>
      <c r="E98" s="472" t="s">
        <v>928</v>
      </c>
      <c r="F98" s="473" t="s">
        <v>1055</v>
      </c>
    </row>
    <row r="99" spans="1:6" outlineLevel="1" x14ac:dyDescent="0.2">
      <c r="A99" s="428"/>
      <c r="B99" s="800"/>
      <c r="C99" s="470"/>
      <c r="D99" s="471" t="s">
        <v>929</v>
      </c>
      <c r="E99" s="472" t="s">
        <v>751</v>
      </c>
      <c r="F99" s="473" t="s">
        <v>1053</v>
      </c>
    </row>
    <row r="100" spans="1:6" ht="24" outlineLevel="1" x14ac:dyDescent="0.2">
      <c r="A100" s="428"/>
      <c r="B100" s="800"/>
      <c r="C100" s="470"/>
      <c r="D100" s="471" t="s">
        <v>930</v>
      </c>
      <c r="E100" s="472" t="s">
        <v>894</v>
      </c>
      <c r="F100" s="473" t="s">
        <v>1050</v>
      </c>
    </row>
    <row r="101" spans="1:6" ht="24" outlineLevel="1" x14ac:dyDescent="0.2">
      <c r="A101" s="428"/>
      <c r="B101" s="800"/>
      <c r="C101" s="470"/>
      <c r="D101" s="471" t="s">
        <v>904</v>
      </c>
      <c r="E101" s="472" t="s">
        <v>915</v>
      </c>
      <c r="F101" s="473" t="s">
        <v>1052</v>
      </c>
    </row>
    <row r="102" spans="1:6" ht="24" outlineLevel="1" x14ac:dyDescent="0.2">
      <c r="A102" s="428"/>
      <c r="B102" s="800"/>
      <c r="C102" s="470"/>
      <c r="D102" s="471" t="s">
        <v>931</v>
      </c>
      <c r="E102" s="472" t="s">
        <v>921</v>
      </c>
      <c r="F102" s="473">
        <v>664.33</v>
      </c>
    </row>
    <row r="103" spans="1:6" outlineLevel="1" x14ac:dyDescent="0.2">
      <c r="A103" s="428"/>
      <c r="B103" s="800"/>
      <c r="C103" s="470"/>
      <c r="D103" s="471" t="s">
        <v>728</v>
      </c>
      <c r="E103" s="472" t="s">
        <v>915</v>
      </c>
      <c r="F103" s="473" t="s">
        <v>1052</v>
      </c>
    </row>
    <row r="104" spans="1:6" ht="12.75" customHeight="1" outlineLevel="1" x14ac:dyDescent="0.2">
      <c r="A104" s="428"/>
      <c r="B104" s="801"/>
      <c r="C104" s="470"/>
      <c r="D104" s="471" t="s">
        <v>707</v>
      </c>
      <c r="E104" s="472" t="s">
        <v>898</v>
      </c>
      <c r="F104" s="473"/>
    </row>
    <row r="105" spans="1:6" ht="27.95" customHeight="1" x14ac:dyDescent="0.2">
      <c r="A105" s="428"/>
      <c r="B105" s="871">
        <v>5</v>
      </c>
      <c r="C105" s="466" t="s">
        <v>1056</v>
      </c>
      <c r="D105" s="467" t="s">
        <v>1057</v>
      </c>
      <c r="E105" s="468" t="s">
        <v>1058</v>
      </c>
      <c r="F105" s="469" t="s">
        <v>1059</v>
      </c>
    </row>
    <row r="106" spans="1:6" ht="60" x14ac:dyDescent="0.2">
      <c r="A106" s="428"/>
      <c r="B106" s="800"/>
      <c r="C106" s="470"/>
      <c r="D106" s="471" t="s">
        <v>1009</v>
      </c>
      <c r="E106" s="472" t="s">
        <v>1010</v>
      </c>
      <c r="F106" s="473" t="s">
        <v>535</v>
      </c>
    </row>
    <row r="107" spans="1:6" outlineLevel="1" x14ac:dyDescent="0.2">
      <c r="A107" s="428"/>
      <c r="B107" s="800"/>
      <c r="C107" s="470"/>
      <c r="D107" s="471" t="s">
        <v>1060</v>
      </c>
      <c r="E107" s="472" t="s">
        <v>1061</v>
      </c>
      <c r="F107" s="473" t="s">
        <v>535</v>
      </c>
    </row>
    <row r="108" spans="1:6" ht="12.75" customHeight="1" outlineLevel="1" x14ac:dyDescent="0.2">
      <c r="A108" s="428"/>
      <c r="B108" s="800"/>
      <c r="C108" s="470"/>
      <c r="D108" s="471" t="s">
        <v>708</v>
      </c>
      <c r="E108" s="472" t="s">
        <v>899</v>
      </c>
      <c r="F108" s="473" t="s">
        <v>535</v>
      </c>
    </row>
    <row r="109" spans="1:6" outlineLevel="1" x14ac:dyDescent="0.2">
      <c r="A109" s="428"/>
      <c r="B109" s="800"/>
      <c r="C109" s="470"/>
      <c r="D109" s="471" t="s">
        <v>729</v>
      </c>
      <c r="E109" s="472" t="s">
        <v>730</v>
      </c>
      <c r="F109" s="473" t="s">
        <v>1062</v>
      </c>
    </row>
    <row r="110" spans="1:6" ht="12.75" customHeight="1" outlineLevel="1" x14ac:dyDescent="0.2">
      <c r="A110" s="428"/>
      <c r="B110" s="800"/>
      <c r="C110" s="470"/>
      <c r="D110" s="471" t="s">
        <v>750</v>
      </c>
      <c r="E110" s="472" t="s">
        <v>751</v>
      </c>
      <c r="F110" s="473" t="s">
        <v>1063</v>
      </c>
    </row>
    <row r="111" spans="1:6" outlineLevel="1" x14ac:dyDescent="0.2">
      <c r="A111" s="428"/>
      <c r="B111" s="800"/>
      <c r="C111" s="470"/>
      <c r="D111" s="471" t="s">
        <v>900</v>
      </c>
      <c r="E111" s="472" t="s">
        <v>895</v>
      </c>
      <c r="F111" s="473" t="s">
        <v>1064</v>
      </c>
    </row>
    <row r="112" spans="1:6" ht="12.75" customHeight="1" outlineLevel="1" x14ac:dyDescent="0.2">
      <c r="A112" s="428"/>
      <c r="B112" s="800"/>
      <c r="C112" s="470"/>
      <c r="D112" s="471" t="s">
        <v>752</v>
      </c>
      <c r="E112" s="472" t="s">
        <v>901</v>
      </c>
      <c r="F112" s="473" t="s">
        <v>1065</v>
      </c>
    </row>
    <row r="113" spans="1:6" outlineLevel="1" x14ac:dyDescent="0.2">
      <c r="A113" s="428"/>
      <c r="B113" s="800"/>
      <c r="C113" s="470"/>
      <c r="D113" s="471" t="s">
        <v>902</v>
      </c>
      <c r="E113" s="472" t="s">
        <v>903</v>
      </c>
      <c r="F113" s="473" t="s">
        <v>1066</v>
      </c>
    </row>
    <row r="114" spans="1:6" ht="12.75" customHeight="1" outlineLevel="1" x14ac:dyDescent="0.2">
      <c r="A114" s="428"/>
      <c r="B114" s="800"/>
      <c r="C114" s="470"/>
      <c r="D114" s="471" t="s">
        <v>753</v>
      </c>
      <c r="E114" s="472" t="s">
        <v>897</v>
      </c>
      <c r="F114" s="473" t="s">
        <v>1067</v>
      </c>
    </row>
    <row r="115" spans="1:6" ht="12.75" customHeight="1" outlineLevel="1" x14ac:dyDescent="0.2">
      <c r="A115" s="428"/>
      <c r="B115" s="800"/>
      <c r="C115" s="470"/>
      <c r="D115" s="471" t="s">
        <v>904</v>
      </c>
      <c r="E115" s="472" t="s">
        <v>903</v>
      </c>
      <c r="F115" s="473" t="s">
        <v>1066</v>
      </c>
    </row>
    <row r="116" spans="1:6" outlineLevel="1" x14ac:dyDescent="0.2">
      <c r="A116" s="428"/>
      <c r="B116" s="800"/>
      <c r="C116" s="470"/>
      <c r="D116" s="471" t="s">
        <v>905</v>
      </c>
      <c r="E116" s="472" t="s">
        <v>730</v>
      </c>
      <c r="F116" s="473" t="s">
        <v>1062</v>
      </c>
    </row>
    <row r="117" spans="1:6" ht="12.75" customHeight="1" outlineLevel="1" x14ac:dyDescent="0.2">
      <c r="A117" s="428"/>
      <c r="B117" s="800"/>
      <c r="C117" s="470"/>
      <c r="D117" s="471" t="s">
        <v>728</v>
      </c>
      <c r="E117" s="472" t="s">
        <v>897</v>
      </c>
      <c r="F117" s="473" t="s">
        <v>1067</v>
      </c>
    </row>
    <row r="118" spans="1:6" ht="12.75" customHeight="1" outlineLevel="1" x14ac:dyDescent="0.2">
      <c r="A118" s="428"/>
      <c r="B118" s="800"/>
      <c r="C118" s="470"/>
      <c r="D118" s="471" t="s">
        <v>906</v>
      </c>
      <c r="E118" s="472" t="s">
        <v>897</v>
      </c>
      <c r="F118" s="473" t="s">
        <v>1067</v>
      </c>
    </row>
    <row r="119" spans="1:6" ht="36" outlineLevel="1" x14ac:dyDescent="0.2">
      <c r="A119" s="428"/>
      <c r="B119" s="800"/>
      <c r="C119" s="470"/>
      <c r="D119" s="471" t="s">
        <v>907</v>
      </c>
      <c r="E119" s="472" t="s">
        <v>751</v>
      </c>
      <c r="F119" s="473" t="s">
        <v>1063</v>
      </c>
    </row>
    <row r="120" spans="1:6" ht="36" outlineLevel="1" x14ac:dyDescent="0.2">
      <c r="A120" s="428"/>
      <c r="B120" s="800"/>
      <c r="C120" s="470"/>
      <c r="D120" s="471" t="s">
        <v>908</v>
      </c>
      <c r="E120" s="472" t="s">
        <v>751</v>
      </c>
      <c r="F120" s="473" t="s">
        <v>1063</v>
      </c>
    </row>
    <row r="121" spans="1:6" ht="48" outlineLevel="1" x14ac:dyDescent="0.2">
      <c r="A121" s="428"/>
      <c r="B121" s="800"/>
      <c r="C121" s="470"/>
      <c r="D121" s="471" t="s">
        <v>909</v>
      </c>
      <c r="E121" s="472" t="s">
        <v>910</v>
      </c>
      <c r="F121" s="473" t="s">
        <v>1068</v>
      </c>
    </row>
    <row r="122" spans="1:6" ht="36" outlineLevel="1" x14ac:dyDescent="0.2">
      <c r="A122" s="428"/>
      <c r="B122" s="800"/>
      <c r="C122" s="470"/>
      <c r="D122" s="471" t="s">
        <v>911</v>
      </c>
      <c r="E122" s="472" t="s">
        <v>912</v>
      </c>
      <c r="F122" s="473" t="s">
        <v>1069</v>
      </c>
    </row>
    <row r="123" spans="1:6" ht="36" outlineLevel="1" x14ac:dyDescent="0.2">
      <c r="A123" s="428"/>
      <c r="B123" s="800"/>
      <c r="C123" s="470"/>
      <c r="D123" s="471" t="s">
        <v>913</v>
      </c>
      <c r="E123" s="472" t="s">
        <v>730</v>
      </c>
      <c r="F123" s="473" t="s">
        <v>1062</v>
      </c>
    </row>
    <row r="124" spans="1:6" ht="48" outlineLevel="1" x14ac:dyDescent="0.2">
      <c r="A124" s="428"/>
      <c r="B124" s="800"/>
      <c r="C124" s="470"/>
      <c r="D124" s="471" t="s">
        <v>914</v>
      </c>
      <c r="E124" s="472" t="s">
        <v>915</v>
      </c>
      <c r="F124" s="473" t="s">
        <v>1070</v>
      </c>
    </row>
    <row r="125" spans="1:6" ht="24" outlineLevel="1" x14ac:dyDescent="0.2">
      <c r="A125" s="428"/>
      <c r="B125" s="800"/>
      <c r="C125" s="470"/>
      <c r="D125" s="471" t="s">
        <v>916</v>
      </c>
      <c r="E125" s="472" t="s">
        <v>535</v>
      </c>
      <c r="F125" s="473" t="s">
        <v>535</v>
      </c>
    </row>
    <row r="126" spans="1:6" ht="24" outlineLevel="1" x14ac:dyDescent="0.2">
      <c r="A126" s="428"/>
      <c r="B126" s="800"/>
      <c r="C126" s="470"/>
      <c r="D126" s="471" t="s">
        <v>917</v>
      </c>
      <c r="E126" s="472" t="s">
        <v>535</v>
      </c>
      <c r="F126" s="473" t="s">
        <v>535</v>
      </c>
    </row>
    <row r="127" spans="1:6" ht="24" outlineLevel="1" x14ac:dyDescent="0.2">
      <c r="A127" s="428"/>
      <c r="B127" s="800"/>
      <c r="C127" s="470"/>
      <c r="D127" s="471" t="s">
        <v>918</v>
      </c>
      <c r="E127" s="472" t="s">
        <v>535</v>
      </c>
      <c r="F127" s="473" t="s">
        <v>535</v>
      </c>
    </row>
    <row r="128" spans="1:6" outlineLevel="1" x14ac:dyDescent="0.2">
      <c r="A128" s="428"/>
      <c r="B128" s="801"/>
      <c r="C128" s="470"/>
      <c r="D128" s="471" t="s">
        <v>707</v>
      </c>
      <c r="E128" s="472" t="s">
        <v>898</v>
      </c>
      <c r="F128" s="473"/>
    </row>
    <row r="129" spans="1:6" ht="12.75" customHeight="1" outlineLevel="1" x14ac:dyDescent="0.2">
      <c r="A129" s="428"/>
      <c r="B129" s="871">
        <v>6</v>
      </c>
      <c r="C129" s="466" t="s">
        <v>1071</v>
      </c>
      <c r="D129" s="467" t="s">
        <v>1072</v>
      </c>
      <c r="E129" s="468" t="s">
        <v>1073</v>
      </c>
      <c r="F129" s="469" t="s">
        <v>1074</v>
      </c>
    </row>
    <row r="130" spans="1:6" ht="60" x14ac:dyDescent="0.2">
      <c r="A130" s="428"/>
      <c r="B130" s="800"/>
      <c r="C130" s="470"/>
      <c r="D130" s="471" t="s">
        <v>1009</v>
      </c>
      <c r="E130" s="472" t="s">
        <v>1010</v>
      </c>
      <c r="F130" s="473" t="s">
        <v>535</v>
      </c>
    </row>
    <row r="131" spans="1:6" outlineLevel="1" x14ac:dyDescent="0.2">
      <c r="A131" s="428"/>
      <c r="B131" s="800"/>
      <c r="C131" s="470"/>
      <c r="D131" s="471" t="s">
        <v>1060</v>
      </c>
      <c r="E131" s="472" t="s">
        <v>1075</v>
      </c>
      <c r="F131" s="473" t="s">
        <v>535</v>
      </c>
    </row>
    <row r="132" spans="1:6" ht="36" customHeight="1" outlineLevel="1" x14ac:dyDescent="0.2">
      <c r="A132" s="428"/>
      <c r="B132" s="800"/>
      <c r="C132" s="470"/>
      <c r="D132" s="471" t="s">
        <v>708</v>
      </c>
      <c r="E132" s="472" t="s">
        <v>899</v>
      </c>
      <c r="F132" s="473" t="s">
        <v>535</v>
      </c>
    </row>
    <row r="133" spans="1:6" ht="12.75" customHeight="1" outlineLevel="1" x14ac:dyDescent="0.2">
      <c r="A133" s="428"/>
      <c r="B133" s="800"/>
      <c r="C133" s="470"/>
      <c r="D133" s="471" t="s">
        <v>729</v>
      </c>
      <c r="E133" s="472" t="s">
        <v>730</v>
      </c>
      <c r="F133" s="473" t="s">
        <v>1076</v>
      </c>
    </row>
    <row r="134" spans="1:6" ht="24" outlineLevel="1" x14ac:dyDescent="0.2">
      <c r="A134" s="428"/>
      <c r="B134" s="800"/>
      <c r="C134" s="470"/>
      <c r="D134" s="471" t="s">
        <v>750</v>
      </c>
      <c r="E134" s="472" t="s">
        <v>751</v>
      </c>
      <c r="F134" s="473" t="s">
        <v>1077</v>
      </c>
    </row>
    <row r="135" spans="1:6" ht="12.75" customHeight="1" outlineLevel="1" x14ac:dyDescent="0.2">
      <c r="A135" s="428"/>
      <c r="B135" s="800"/>
      <c r="C135" s="470"/>
      <c r="D135" s="471" t="s">
        <v>900</v>
      </c>
      <c r="E135" s="472" t="s">
        <v>895</v>
      </c>
      <c r="F135" s="473" t="s">
        <v>1078</v>
      </c>
    </row>
    <row r="136" spans="1:6" ht="24" outlineLevel="1" x14ac:dyDescent="0.2">
      <c r="A136" s="428"/>
      <c r="B136" s="800"/>
      <c r="C136" s="470"/>
      <c r="D136" s="471" t="s">
        <v>752</v>
      </c>
      <c r="E136" s="472" t="s">
        <v>901</v>
      </c>
      <c r="F136" s="473" t="s">
        <v>1079</v>
      </c>
    </row>
    <row r="137" spans="1:6" ht="12.75" customHeight="1" outlineLevel="1" x14ac:dyDescent="0.2">
      <c r="A137" s="428"/>
      <c r="B137" s="800"/>
      <c r="C137" s="470"/>
      <c r="D137" s="471" t="s">
        <v>902</v>
      </c>
      <c r="E137" s="472" t="s">
        <v>903</v>
      </c>
      <c r="F137" s="473" t="s">
        <v>1080</v>
      </c>
    </row>
    <row r="138" spans="1:6" outlineLevel="1" x14ac:dyDescent="0.2">
      <c r="A138" s="428"/>
      <c r="B138" s="800"/>
      <c r="C138" s="470"/>
      <c r="D138" s="471" t="s">
        <v>753</v>
      </c>
      <c r="E138" s="472" t="s">
        <v>897</v>
      </c>
      <c r="F138" s="473" t="s">
        <v>1081</v>
      </c>
    </row>
    <row r="139" spans="1:6" ht="12.75" customHeight="1" outlineLevel="1" x14ac:dyDescent="0.2">
      <c r="A139" s="428"/>
      <c r="B139" s="800"/>
      <c r="C139" s="470"/>
      <c r="D139" s="471" t="s">
        <v>904</v>
      </c>
      <c r="E139" s="472" t="s">
        <v>903</v>
      </c>
      <c r="F139" s="473" t="s">
        <v>1080</v>
      </c>
    </row>
    <row r="140" spans="1:6" ht="12.75" customHeight="1" outlineLevel="1" x14ac:dyDescent="0.2">
      <c r="A140" s="428"/>
      <c r="B140" s="800"/>
      <c r="C140" s="470"/>
      <c r="D140" s="471" t="s">
        <v>905</v>
      </c>
      <c r="E140" s="472" t="s">
        <v>730</v>
      </c>
      <c r="F140" s="473" t="s">
        <v>1076</v>
      </c>
    </row>
    <row r="141" spans="1:6" outlineLevel="1" x14ac:dyDescent="0.2">
      <c r="A141" s="428"/>
      <c r="B141" s="800"/>
      <c r="C141" s="470"/>
      <c r="D141" s="471" t="s">
        <v>728</v>
      </c>
      <c r="E141" s="472" t="s">
        <v>897</v>
      </c>
      <c r="F141" s="473" t="s">
        <v>1081</v>
      </c>
    </row>
    <row r="142" spans="1:6" ht="12.75" customHeight="1" outlineLevel="1" x14ac:dyDescent="0.2">
      <c r="A142" s="428"/>
      <c r="B142" s="800"/>
      <c r="C142" s="470"/>
      <c r="D142" s="471" t="s">
        <v>906</v>
      </c>
      <c r="E142" s="472" t="s">
        <v>897</v>
      </c>
      <c r="F142" s="473" t="s">
        <v>1081</v>
      </c>
    </row>
    <row r="143" spans="1:6" ht="12.75" customHeight="1" outlineLevel="1" x14ac:dyDescent="0.2">
      <c r="A143" s="428"/>
      <c r="B143" s="800"/>
      <c r="C143" s="470"/>
      <c r="D143" s="471" t="s">
        <v>907</v>
      </c>
      <c r="E143" s="472" t="s">
        <v>751</v>
      </c>
      <c r="F143" s="473" t="s">
        <v>1077</v>
      </c>
    </row>
    <row r="144" spans="1:6" ht="36" outlineLevel="1" x14ac:dyDescent="0.2">
      <c r="A144" s="428"/>
      <c r="B144" s="800"/>
      <c r="C144" s="470"/>
      <c r="D144" s="471" t="s">
        <v>908</v>
      </c>
      <c r="E144" s="472" t="s">
        <v>751</v>
      </c>
      <c r="F144" s="473" t="s">
        <v>1077</v>
      </c>
    </row>
    <row r="145" spans="1:6" ht="48" outlineLevel="1" x14ac:dyDescent="0.2">
      <c r="A145" s="428"/>
      <c r="B145" s="800"/>
      <c r="C145" s="470"/>
      <c r="D145" s="471" t="s">
        <v>909</v>
      </c>
      <c r="E145" s="472" t="s">
        <v>910</v>
      </c>
      <c r="F145" s="473" t="s">
        <v>1082</v>
      </c>
    </row>
    <row r="146" spans="1:6" ht="36" outlineLevel="1" x14ac:dyDescent="0.2">
      <c r="A146" s="428"/>
      <c r="B146" s="800"/>
      <c r="C146" s="470"/>
      <c r="D146" s="471" t="s">
        <v>911</v>
      </c>
      <c r="E146" s="472" t="s">
        <v>912</v>
      </c>
      <c r="F146" s="473" t="s">
        <v>1083</v>
      </c>
    </row>
    <row r="147" spans="1:6" ht="36" outlineLevel="1" x14ac:dyDescent="0.2">
      <c r="A147" s="428"/>
      <c r="B147" s="800"/>
      <c r="C147" s="470"/>
      <c r="D147" s="471" t="s">
        <v>913</v>
      </c>
      <c r="E147" s="472" t="s">
        <v>730</v>
      </c>
      <c r="F147" s="473" t="s">
        <v>1076</v>
      </c>
    </row>
    <row r="148" spans="1:6" ht="48" outlineLevel="1" x14ac:dyDescent="0.2">
      <c r="A148" s="428"/>
      <c r="B148" s="800"/>
      <c r="C148" s="470"/>
      <c r="D148" s="471" t="s">
        <v>914</v>
      </c>
      <c r="E148" s="472" t="s">
        <v>915</v>
      </c>
      <c r="F148" s="473" t="s">
        <v>1084</v>
      </c>
    </row>
    <row r="149" spans="1:6" ht="24" outlineLevel="1" x14ac:dyDescent="0.2">
      <c r="A149" s="428"/>
      <c r="B149" s="800"/>
      <c r="C149" s="470"/>
      <c r="D149" s="471" t="s">
        <v>916</v>
      </c>
      <c r="E149" s="472" t="s">
        <v>535</v>
      </c>
      <c r="F149" s="473" t="s">
        <v>535</v>
      </c>
    </row>
    <row r="150" spans="1:6" ht="24" outlineLevel="1" x14ac:dyDescent="0.2">
      <c r="A150" s="428"/>
      <c r="B150" s="800"/>
      <c r="C150" s="470"/>
      <c r="D150" s="471" t="s">
        <v>917</v>
      </c>
      <c r="E150" s="472" t="s">
        <v>535</v>
      </c>
      <c r="F150" s="473" t="s">
        <v>535</v>
      </c>
    </row>
    <row r="151" spans="1:6" ht="24" outlineLevel="1" x14ac:dyDescent="0.2">
      <c r="A151" s="428"/>
      <c r="B151" s="800"/>
      <c r="C151" s="470"/>
      <c r="D151" s="471" t="s">
        <v>918</v>
      </c>
      <c r="E151" s="472" t="s">
        <v>535</v>
      </c>
      <c r="F151" s="473" t="s">
        <v>535</v>
      </c>
    </row>
    <row r="152" spans="1:6" outlineLevel="1" x14ac:dyDescent="0.2">
      <c r="A152" s="428"/>
      <c r="B152" s="801"/>
      <c r="C152" s="470"/>
      <c r="D152" s="471" t="s">
        <v>707</v>
      </c>
      <c r="E152" s="472" t="s">
        <v>898</v>
      </c>
      <c r="F152" s="473"/>
    </row>
    <row r="153" spans="1:6" ht="63.75" outlineLevel="1" x14ac:dyDescent="0.2">
      <c r="A153" s="428"/>
      <c r="B153" s="871">
        <v>7</v>
      </c>
      <c r="C153" s="466" t="s">
        <v>1085</v>
      </c>
      <c r="D153" s="467" t="s">
        <v>1086</v>
      </c>
      <c r="E153" s="468" t="s">
        <v>1087</v>
      </c>
      <c r="F153" s="469" t="s">
        <v>1088</v>
      </c>
    </row>
    <row r="154" spans="1:6" ht="12.75" customHeight="1" outlineLevel="1" x14ac:dyDescent="0.2">
      <c r="A154" s="428"/>
      <c r="B154" s="800"/>
      <c r="C154" s="470"/>
      <c r="D154" s="471" t="s">
        <v>1089</v>
      </c>
      <c r="E154" s="472" t="s">
        <v>1090</v>
      </c>
      <c r="F154" s="473" t="s">
        <v>535</v>
      </c>
    </row>
    <row r="155" spans="1:6" ht="27.95" customHeight="1" x14ac:dyDescent="0.2">
      <c r="A155" s="428"/>
      <c r="B155" s="800"/>
      <c r="C155" s="470"/>
      <c r="D155" s="471" t="s">
        <v>1009</v>
      </c>
      <c r="E155" s="472" t="s">
        <v>1010</v>
      </c>
      <c r="F155" s="473" t="s">
        <v>535</v>
      </c>
    </row>
    <row r="156" spans="1:6" x14ac:dyDescent="0.2">
      <c r="A156" s="428"/>
      <c r="B156" s="800"/>
      <c r="C156" s="470"/>
      <c r="D156" s="471" t="s">
        <v>1060</v>
      </c>
      <c r="E156" s="472" t="s">
        <v>1075</v>
      </c>
      <c r="F156" s="473" t="s">
        <v>535</v>
      </c>
    </row>
    <row r="157" spans="1:6" outlineLevel="1" x14ac:dyDescent="0.2">
      <c r="A157" s="428"/>
      <c r="B157" s="800"/>
      <c r="C157" s="470"/>
      <c r="D157" s="471" t="s">
        <v>708</v>
      </c>
      <c r="E157" s="472" t="s">
        <v>899</v>
      </c>
      <c r="F157" s="473" t="s">
        <v>535</v>
      </c>
    </row>
    <row r="158" spans="1:6" ht="12.75" customHeight="1" outlineLevel="1" x14ac:dyDescent="0.2">
      <c r="A158" s="428"/>
      <c r="B158" s="800"/>
      <c r="C158" s="470"/>
      <c r="D158" s="471" t="s">
        <v>729</v>
      </c>
      <c r="E158" s="472" t="s">
        <v>730</v>
      </c>
      <c r="F158" s="473">
        <v>670.13</v>
      </c>
    </row>
    <row r="159" spans="1:6" ht="24" outlineLevel="1" x14ac:dyDescent="0.2">
      <c r="A159" s="428"/>
      <c r="B159" s="800"/>
      <c r="C159" s="470"/>
      <c r="D159" s="471" t="s">
        <v>750</v>
      </c>
      <c r="E159" s="472" t="s">
        <v>751</v>
      </c>
      <c r="F159" s="473" t="s">
        <v>1091</v>
      </c>
    </row>
    <row r="160" spans="1:6" ht="12.75" customHeight="1" outlineLevel="1" x14ac:dyDescent="0.2">
      <c r="A160" s="428"/>
      <c r="B160" s="800"/>
      <c r="C160" s="470"/>
      <c r="D160" s="471" t="s">
        <v>900</v>
      </c>
      <c r="E160" s="472" t="s">
        <v>895</v>
      </c>
      <c r="F160" s="473" t="s">
        <v>1092</v>
      </c>
    </row>
    <row r="161" spans="1:6" ht="24" outlineLevel="1" x14ac:dyDescent="0.2">
      <c r="A161" s="428"/>
      <c r="B161" s="800"/>
      <c r="C161" s="470"/>
      <c r="D161" s="471" t="s">
        <v>752</v>
      </c>
      <c r="E161" s="472" t="s">
        <v>901</v>
      </c>
      <c r="F161" s="473" t="s">
        <v>1093</v>
      </c>
    </row>
    <row r="162" spans="1:6" ht="12.75" customHeight="1" outlineLevel="1" x14ac:dyDescent="0.2">
      <c r="A162" s="428"/>
      <c r="B162" s="800"/>
      <c r="C162" s="470"/>
      <c r="D162" s="471" t="s">
        <v>902</v>
      </c>
      <c r="E162" s="472" t="s">
        <v>903</v>
      </c>
      <c r="F162" s="473" t="s">
        <v>1094</v>
      </c>
    </row>
    <row r="163" spans="1:6" outlineLevel="1" x14ac:dyDescent="0.2">
      <c r="A163" s="428"/>
      <c r="B163" s="800"/>
      <c r="C163" s="470"/>
      <c r="D163" s="471" t="s">
        <v>753</v>
      </c>
      <c r="E163" s="472" t="s">
        <v>897</v>
      </c>
      <c r="F163" s="473" t="s">
        <v>1095</v>
      </c>
    </row>
    <row r="164" spans="1:6" ht="24" outlineLevel="1" x14ac:dyDescent="0.2">
      <c r="A164" s="428"/>
      <c r="B164" s="800"/>
      <c r="C164" s="470"/>
      <c r="D164" s="471" t="s">
        <v>904</v>
      </c>
      <c r="E164" s="472" t="s">
        <v>903</v>
      </c>
      <c r="F164" s="473" t="s">
        <v>1094</v>
      </c>
    </row>
    <row r="165" spans="1:6" outlineLevel="1" x14ac:dyDescent="0.2">
      <c r="A165" s="428"/>
      <c r="B165" s="800"/>
      <c r="C165" s="470"/>
      <c r="D165" s="471" t="s">
        <v>905</v>
      </c>
      <c r="E165" s="472" t="s">
        <v>730</v>
      </c>
      <c r="F165" s="473">
        <v>670.13</v>
      </c>
    </row>
    <row r="166" spans="1:6" outlineLevel="1" x14ac:dyDescent="0.2">
      <c r="A166" s="428"/>
      <c r="B166" s="800"/>
      <c r="C166" s="470"/>
      <c r="D166" s="471" t="s">
        <v>728</v>
      </c>
      <c r="E166" s="472" t="s">
        <v>897</v>
      </c>
      <c r="F166" s="473" t="s">
        <v>1095</v>
      </c>
    </row>
    <row r="167" spans="1:6" ht="36" outlineLevel="1" x14ac:dyDescent="0.2">
      <c r="A167" s="428"/>
      <c r="B167" s="800"/>
      <c r="C167" s="470"/>
      <c r="D167" s="471" t="s">
        <v>906</v>
      </c>
      <c r="E167" s="472" t="s">
        <v>897</v>
      </c>
      <c r="F167" s="473" t="s">
        <v>1095</v>
      </c>
    </row>
    <row r="168" spans="1:6" ht="36" outlineLevel="1" x14ac:dyDescent="0.2">
      <c r="A168" s="428"/>
      <c r="B168" s="800"/>
      <c r="C168" s="470"/>
      <c r="D168" s="471" t="s">
        <v>907</v>
      </c>
      <c r="E168" s="472" t="s">
        <v>751</v>
      </c>
      <c r="F168" s="473" t="s">
        <v>1091</v>
      </c>
    </row>
    <row r="169" spans="1:6" ht="36" outlineLevel="1" x14ac:dyDescent="0.2">
      <c r="A169" s="428"/>
      <c r="B169" s="800"/>
      <c r="C169" s="470"/>
      <c r="D169" s="471" t="s">
        <v>908</v>
      </c>
      <c r="E169" s="472" t="s">
        <v>751</v>
      </c>
      <c r="F169" s="473" t="s">
        <v>1091</v>
      </c>
    </row>
    <row r="170" spans="1:6" ht="12.75" customHeight="1" outlineLevel="1" x14ac:dyDescent="0.2">
      <c r="A170" s="428"/>
      <c r="B170" s="800"/>
      <c r="C170" s="470"/>
      <c r="D170" s="471" t="s">
        <v>909</v>
      </c>
      <c r="E170" s="472" t="s">
        <v>910</v>
      </c>
      <c r="F170" s="473" t="s">
        <v>1096</v>
      </c>
    </row>
    <row r="171" spans="1:6" ht="36" outlineLevel="1" x14ac:dyDescent="0.2">
      <c r="A171" s="428"/>
      <c r="B171" s="800"/>
      <c r="C171" s="470"/>
      <c r="D171" s="471" t="s">
        <v>911</v>
      </c>
      <c r="E171" s="472" t="s">
        <v>912</v>
      </c>
      <c r="F171" s="473" t="s">
        <v>1097</v>
      </c>
    </row>
    <row r="172" spans="1:6" ht="36" outlineLevel="1" x14ac:dyDescent="0.2">
      <c r="A172" s="428"/>
      <c r="B172" s="800"/>
      <c r="C172" s="470"/>
      <c r="D172" s="471" t="s">
        <v>913</v>
      </c>
      <c r="E172" s="472" t="s">
        <v>730</v>
      </c>
      <c r="F172" s="473">
        <v>670.13</v>
      </c>
    </row>
    <row r="173" spans="1:6" ht="48" outlineLevel="1" x14ac:dyDescent="0.2">
      <c r="A173" s="428"/>
      <c r="B173" s="800"/>
      <c r="C173" s="470"/>
      <c r="D173" s="471" t="s">
        <v>914</v>
      </c>
      <c r="E173" s="472" t="s">
        <v>915</v>
      </c>
      <c r="F173" s="473" t="s">
        <v>1098</v>
      </c>
    </row>
    <row r="174" spans="1:6" ht="12.75" customHeight="1" outlineLevel="1" x14ac:dyDescent="0.2">
      <c r="A174" s="428"/>
      <c r="B174" s="800"/>
      <c r="C174" s="470"/>
      <c r="D174" s="471" t="s">
        <v>916</v>
      </c>
      <c r="E174" s="472" t="s">
        <v>535</v>
      </c>
      <c r="F174" s="473" t="s">
        <v>535</v>
      </c>
    </row>
    <row r="175" spans="1:6" ht="12.75" customHeight="1" outlineLevel="1" x14ac:dyDescent="0.2">
      <c r="A175" s="428"/>
      <c r="B175" s="800"/>
      <c r="C175" s="470"/>
      <c r="D175" s="471" t="s">
        <v>917</v>
      </c>
      <c r="E175" s="472" t="s">
        <v>535</v>
      </c>
      <c r="F175" s="473" t="s">
        <v>535</v>
      </c>
    </row>
    <row r="176" spans="1:6" ht="24" x14ac:dyDescent="0.2">
      <c r="A176" s="428"/>
      <c r="B176" s="800"/>
      <c r="C176" s="470"/>
      <c r="D176" s="471" t="s">
        <v>918</v>
      </c>
      <c r="E176" s="472" t="s">
        <v>535</v>
      </c>
      <c r="F176" s="473" t="s">
        <v>535</v>
      </c>
    </row>
    <row r="177" spans="1:6" outlineLevel="1" x14ac:dyDescent="0.2">
      <c r="A177" s="428"/>
      <c r="B177" s="801"/>
      <c r="C177" s="470"/>
      <c r="D177" s="471" t="s">
        <v>707</v>
      </c>
      <c r="E177" s="472" t="s">
        <v>898</v>
      </c>
      <c r="F177" s="473"/>
    </row>
    <row r="178" spans="1:6" ht="36" customHeight="1" outlineLevel="1" x14ac:dyDescent="0.2">
      <c r="A178" s="428"/>
      <c r="B178" s="871">
        <v>8</v>
      </c>
      <c r="C178" s="466" t="s">
        <v>1099</v>
      </c>
      <c r="D178" s="467" t="s">
        <v>1100</v>
      </c>
      <c r="E178" s="468" t="s">
        <v>1101</v>
      </c>
      <c r="F178" s="469" t="s">
        <v>1102</v>
      </c>
    </row>
    <row r="179" spans="1:6" ht="12.75" customHeight="1" outlineLevel="1" x14ac:dyDescent="0.2">
      <c r="A179" s="428"/>
      <c r="B179" s="800"/>
      <c r="C179" s="470"/>
      <c r="D179" s="471" t="s">
        <v>1009</v>
      </c>
      <c r="E179" s="472" t="s">
        <v>1010</v>
      </c>
      <c r="F179" s="473" t="s">
        <v>535</v>
      </c>
    </row>
    <row r="180" spans="1:6" ht="12.75" customHeight="1" outlineLevel="1" x14ac:dyDescent="0.2">
      <c r="A180" s="428"/>
      <c r="B180" s="800"/>
      <c r="C180" s="470"/>
      <c r="D180" s="471" t="s">
        <v>1011</v>
      </c>
      <c r="E180" s="472" t="s">
        <v>1012</v>
      </c>
      <c r="F180" s="473" t="s">
        <v>535</v>
      </c>
    </row>
    <row r="181" spans="1:6" outlineLevel="1" x14ac:dyDescent="0.2">
      <c r="A181" s="428"/>
      <c r="B181" s="800"/>
      <c r="C181" s="470"/>
      <c r="D181" s="471" t="s">
        <v>1060</v>
      </c>
      <c r="E181" s="472" t="s">
        <v>1075</v>
      </c>
      <c r="F181" s="473" t="s">
        <v>535</v>
      </c>
    </row>
    <row r="182" spans="1:6" ht="12.75" customHeight="1" outlineLevel="1" x14ac:dyDescent="0.2">
      <c r="A182" s="428"/>
      <c r="B182" s="800"/>
      <c r="C182" s="470"/>
      <c r="D182" s="471" t="s">
        <v>708</v>
      </c>
      <c r="E182" s="472" t="s">
        <v>899</v>
      </c>
      <c r="F182" s="473" t="s">
        <v>535</v>
      </c>
    </row>
    <row r="183" spans="1:6" outlineLevel="1" x14ac:dyDescent="0.2">
      <c r="A183" s="428"/>
      <c r="B183" s="800"/>
      <c r="C183" s="470"/>
      <c r="D183" s="471" t="s">
        <v>729</v>
      </c>
      <c r="E183" s="472" t="s">
        <v>730</v>
      </c>
      <c r="F183" s="473" t="s">
        <v>1103</v>
      </c>
    </row>
    <row r="184" spans="1:6" ht="12.75" customHeight="1" outlineLevel="1" x14ac:dyDescent="0.2">
      <c r="A184" s="428"/>
      <c r="B184" s="800"/>
      <c r="C184" s="470"/>
      <c r="D184" s="471" t="s">
        <v>750</v>
      </c>
      <c r="E184" s="472" t="s">
        <v>751</v>
      </c>
      <c r="F184" s="473" t="s">
        <v>1104</v>
      </c>
    </row>
    <row r="185" spans="1:6" outlineLevel="1" x14ac:dyDescent="0.2">
      <c r="A185" s="428"/>
      <c r="B185" s="800"/>
      <c r="C185" s="470"/>
      <c r="D185" s="471" t="s">
        <v>900</v>
      </c>
      <c r="E185" s="472" t="s">
        <v>895</v>
      </c>
      <c r="F185" s="473" t="s">
        <v>1105</v>
      </c>
    </row>
    <row r="186" spans="1:6" ht="24" outlineLevel="1" x14ac:dyDescent="0.2">
      <c r="A186" s="428"/>
      <c r="B186" s="800"/>
      <c r="C186" s="470"/>
      <c r="D186" s="471" t="s">
        <v>752</v>
      </c>
      <c r="E186" s="472" t="s">
        <v>901</v>
      </c>
      <c r="F186" s="473" t="s">
        <v>1106</v>
      </c>
    </row>
    <row r="187" spans="1:6" outlineLevel="1" x14ac:dyDescent="0.2">
      <c r="A187" s="428"/>
      <c r="B187" s="800"/>
      <c r="C187" s="470"/>
      <c r="D187" s="471" t="s">
        <v>902</v>
      </c>
      <c r="E187" s="472" t="s">
        <v>903</v>
      </c>
      <c r="F187" s="473" t="s">
        <v>1107</v>
      </c>
    </row>
    <row r="188" spans="1:6" outlineLevel="1" x14ac:dyDescent="0.2">
      <c r="A188" s="428"/>
      <c r="B188" s="800"/>
      <c r="C188" s="470"/>
      <c r="D188" s="471" t="s">
        <v>753</v>
      </c>
      <c r="E188" s="472" t="s">
        <v>897</v>
      </c>
      <c r="F188" s="473" t="s">
        <v>1108</v>
      </c>
    </row>
    <row r="189" spans="1:6" ht="24" outlineLevel="1" x14ac:dyDescent="0.2">
      <c r="A189" s="428"/>
      <c r="B189" s="800"/>
      <c r="C189" s="470"/>
      <c r="D189" s="471" t="s">
        <v>904</v>
      </c>
      <c r="E189" s="472" t="s">
        <v>903</v>
      </c>
      <c r="F189" s="473" t="s">
        <v>1107</v>
      </c>
    </row>
    <row r="190" spans="1:6" outlineLevel="1" x14ac:dyDescent="0.2">
      <c r="A190" s="428"/>
      <c r="B190" s="800"/>
      <c r="C190" s="470"/>
      <c r="D190" s="471" t="s">
        <v>905</v>
      </c>
      <c r="E190" s="472" t="s">
        <v>730</v>
      </c>
      <c r="F190" s="473" t="s">
        <v>1103</v>
      </c>
    </row>
    <row r="191" spans="1:6" outlineLevel="1" x14ac:dyDescent="0.2">
      <c r="A191" s="428"/>
      <c r="B191" s="800"/>
      <c r="C191" s="470"/>
      <c r="D191" s="471" t="s">
        <v>728</v>
      </c>
      <c r="E191" s="472" t="s">
        <v>897</v>
      </c>
      <c r="F191" s="473" t="s">
        <v>1108</v>
      </c>
    </row>
    <row r="192" spans="1:6" ht="12.75" customHeight="1" outlineLevel="1" x14ac:dyDescent="0.2">
      <c r="A192" s="428"/>
      <c r="B192" s="800"/>
      <c r="C192" s="470"/>
      <c r="D192" s="471" t="s">
        <v>906</v>
      </c>
      <c r="E192" s="472" t="s">
        <v>897</v>
      </c>
      <c r="F192" s="473" t="s">
        <v>1108</v>
      </c>
    </row>
    <row r="193" spans="1:6" ht="36" outlineLevel="1" x14ac:dyDescent="0.2">
      <c r="A193" s="428"/>
      <c r="B193" s="800"/>
      <c r="C193" s="470"/>
      <c r="D193" s="471" t="s">
        <v>907</v>
      </c>
      <c r="E193" s="472" t="s">
        <v>751</v>
      </c>
      <c r="F193" s="473" t="s">
        <v>1104</v>
      </c>
    </row>
    <row r="194" spans="1:6" ht="36" outlineLevel="1" x14ac:dyDescent="0.2">
      <c r="A194" s="428"/>
      <c r="B194" s="800"/>
      <c r="C194" s="470"/>
      <c r="D194" s="471" t="s">
        <v>908</v>
      </c>
      <c r="E194" s="472" t="s">
        <v>751</v>
      </c>
      <c r="F194" s="473" t="s">
        <v>1104</v>
      </c>
    </row>
    <row r="195" spans="1:6" ht="48" outlineLevel="1" x14ac:dyDescent="0.2">
      <c r="A195" s="428"/>
      <c r="B195" s="800"/>
      <c r="C195" s="470"/>
      <c r="D195" s="471" t="s">
        <v>909</v>
      </c>
      <c r="E195" s="472" t="s">
        <v>910</v>
      </c>
      <c r="F195" s="473" t="s">
        <v>1109</v>
      </c>
    </row>
    <row r="196" spans="1:6" ht="12.75" customHeight="1" outlineLevel="1" x14ac:dyDescent="0.2">
      <c r="A196" s="428"/>
      <c r="B196" s="800"/>
      <c r="C196" s="470"/>
      <c r="D196" s="471" t="s">
        <v>911</v>
      </c>
      <c r="E196" s="472" t="s">
        <v>912</v>
      </c>
      <c r="F196" s="473" t="s">
        <v>1110</v>
      </c>
    </row>
    <row r="197" spans="1:6" ht="12.75" customHeight="1" outlineLevel="1" x14ac:dyDescent="0.2">
      <c r="A197" s="428"/>
      <c r="B197" s="800"/>
      <c r="C197" s="470"/>
      <c r="D197" s="471" t="s">
        <v>913</v>
      </c>
      <c r="E197" s="472" t="s">
        <v>730</v>
      </c>
      <c r="F197" s="473" t="s">
        <v>1103</v>
      </c>
    </row>
    <row r="198" spans="1:6" ht="48" x14ac:dyDescent="0.2">
      <c r="A198" s="428"/>
      <c r="B198" s="800"/>
      <c r="C198" s="470"/>
      <c r="D198" s="471" t="s">
        <v>914</v>
      </c>
      <c r="E198" s="472" t="s">
        <v>915</v>
      </c>
      <c r="F198" s="473" t="s">
        <v>1111</v>
      </c>
    </row>
    <row r="199" spans="1:6" ht="24" outlineLevel="1" x14ac:dyDescent="0.2">
      <c r="A199" s="428"/>
      <c r="B199" s="800"/>
      <c r="C199" s="470"/>
      <c r="D199" s="471" t="s">
        <v>916</v>
      </c>
      <c r="E199" s="472" t="s">
        <v>535</v>
      </c>
      <c r="F199" s="473" t="s">
        <v>535</v>
      </c>
    </row>
    <row r="200" spans="1:6" ht="36" customHeight="1" outlineLevel="1" x14ac:dyDescent="0.2">
      <c r="A200" s="428"/>
      <c r="B200" s="800"/>
      <c r="C200" s="470"/>
      <c r="D200" s="471" t="s">
        <v>917</v>
      </c>
      <c r="E200" s="472" t="s">
        <v>535</v>
      </c>
      <c r="F200" s="473" t="s">
        <v>535</v>
      </c>
    </row>
    <row r="201" spans="1:6" ht="12.75" customHeight="1" outlineLevel="1" x14ac:dyDescent="0.2">
      <c r="A201" s="428"/>
      <c r="B201" s="800"/>
      <c r="C201" s="470"/>
      <c r="D201" s="471" t="s">
        <v>918</v>
      </c>
      <c r="E201" s="472" t="s">
        <v>535</v>
      </c>
      <c r="F201" s="473" t="s">
        <v>535</v>
      </c>
    </row>
    <row r="202" spans="1:6" outlineLevel="1" x14ac:dyDescent="0.2">
      <c r="A202" s="428"/>
      <c r="B202" s="801"/>
      <c r="C202" s="470"/>
      <c r="D202" s="471" t="s">
        <v>707</v>
      </c>
      <c r="E202" s="472" t="s">
        <v>898</v>
      </c>
      <c r="F202" s="473"/>
    </row>
    <row r="203" spans="1:6" ht="12.75" customHeight="1" outlineLevel="1" x14ac:dyDescent="0.2">
      <c r="A203" s="428"/>
      <c r="B203" s="871">
        <v>9</v>
      </c>
      <c r="C203" s="466" t="s">
        <v>1112</v>
      </c>
      <c r="D203" s="467" t="s">
        <v>1113</v>
      </c>
      <c r="E203" s="468" t="s">
        <v>1114</v>
      </c>
      <c r="F203" s="469" t="s">
        <v>1115</v>
      </c>
    </row>
    <row r="204" spans="1:6" ht="60" outlineLevel="1" x14ac:dyDescent="0.2">
      <c r="A204" s="428"/>
      <c r="B204" s="800"/>
      <c r="C204" s="470"/>
      <c r="D204" s="471" t="s">
        <v>1009</v>
      </c>
      <c r="E204" s="472" t="s">
        <v>1010</v>
      </c>
      <c r="F204" s="473" t="s">
        <v>535</v>
      </c>
    </row>
    <row r="205" spans="1:6" outlineLevel="1" x14ac:dyDescent="0.2">
      <c r="A205" s="428"/>
      <c r="B205" s="800"/>
      <c r="C205" s="470"/>
      <c r="D205" s="471" t="s">
        <v>1060</v>
      </c>
      <c r="E205" s="472" t="s">
        <v>1075</v>
      </c>
      <c r="F205" s="473" t="s">
        <v>535</v>
      </c>
    </row>
    <row r="206" spans="1:6" ht="12.75" customHeight="1" outlineLevel="1" x14ac:dyDescent="0.2">
      <c r="A206" s="428"/>
      <c r="B206" s="800"/>
      <c r="C206" s="470"/>
      <c r="D206" s="471" t="s">
        <v>708</v>
      </c>
      <c r="E206" s="472" t="s">
        <v>899</v>
      </c>
      <c r="F206" s="473" t="s">
        <v>535</v>
      </c>
    </row>
    <row r="207" spans="1:6" ht="12.75" customHeight="1" outlineLevel="1" x14ac:dyDescent="0.2">
      <c r="A207" s="428"/>
      <c r="B207" s="800"/>
      <c r="C207" s="470"/>
      <c r="D207" s="471" t="s">
        <v>729</v>
      </c>
      <c r="E207" s="472" t="s">
        <v>730</v>
      </c>
      <c r="F207" s="473" t="s">
        <v>1116</v>
      </c>
    </row>
    <row r="208" spans="1:6" ht="24" outlineLevel="1" x14ac:dyDescent="0.2">
      <c r="A208" s="428"/>
      <c r="B208" s="800"/>
      <c r="C208" s="470"/>
      <c r="D208" s="471" t="s">
        <v>750</v>
      </c>
      <c r="E208" s="472" t="s">
        <v>751</v>
      </c>
      <c r="F208" s="473" t="s">
        <v>1117</v>
      </c>
    </row>
    <row r="209" spans="1:6" ht="12.75" customHeight="1" outlineLevel="1" x14ac:dyDescent="0.2">
      <c r="A209" s="428"/>
      <c r="B209" s="800"/>
      <c r="C209" s="470"/>
      <c r="D209" s="471" t="s">
        <v>900</v>
      </c>
      <c r="E209" s="472" t="s">
        <v>895</v>
      </c>
      <c r="F209" s="473" t="s">
        <v>1118</v>
      </c>
    </row>
    <row r="210" spans="1:6" ht="12.75" customHeight="1" outlineLevel="1" x14ac:dyDescent="0.2">
      <c r="A210" s="428"/>
      <c r="B210" s="800"/>
      <c r="C210" s="470"/>
      <c r="D210" s="471" t="s">
        <v>752</v>
      </c>
      <c r="E210" s="472" t="s">
        <v>901</v>
      </c>
      <c r="F210" s="473" t="s">
        <v>1119</v>
      </c>
    </row>
    <row r="211" spans="1:6" x14ac:dyDescent="0.2">
      <c r="A211" s="428"/>
      <c r="B211" s="800"/>
      <c r="C211" s="470"/>
      <c r="D211" s="471" t="s">
        <v>902</v>
      </c>
      <c r="E211" s="472" t="s">
        <v>903</v>
      </c>
      <c r="F211" s="473" t="s">
        <v>1120</v>
      </c>
    </row>
    <row r="212" spans="1:6" outlineLevel="1" x14ac:dyDescent="0.2">
      <c r="A212" s="428"/>
      <c r="B212" s="800"/>
      <c r="C212" s="470"/>
      <c r="D212" s="471" t="s">
        <v>753</v>
      </c>
      <c r="E212" s="472" t="s">
        <v>897</v>
      </c>
      <c r="F212" s="473" t="s">
        <v>1121</v>
      </c>
    </row>
    <row r="213" spans="1:6" ht="12.75" customHeight="1" outlineLevel="1" x14ac:dyDescent="0.2">
      <c r="A213" s="428"/>
      <c r="B213" s="800"/>
      <c r="C213" s="470"/>
      <c r="D213" s="471" t="s">
        <v>904</v>
      </c>
      <c r="E213" s="472" t="s">
        <v>903</v>
      </c>
      <c r="F213" s="473" t="s">
        <v>1120</v>
      </c>
    </row>
    <row r="214" spans="1:6" ht="12.75" customHeight="1" outlineLevel="1" x14ac:dyDescent="0.2">
      <c r="A214" s="428"/>
      <c r="B214" s="800"/>
      <c r="C214" s="470"/>
      <c r="D214" s="471" t="s">
        <v>905</v>
      </c>
      <c r="E214" s="472" t="s">
        <v>730</v>
      </c>
      <c r="F214" s="473" t="s">
        <v>1116</v>
      </c>
    </row>
    <row r="215" spans="1:6" ht="12.75" customHeight="1" outlineLevel="1" x14ac:dyDescent="0.2">
      <c r="A215" s="428"/>
      <c r="B215" s="800"/>
      <c r="C215" s="470"/>
      <c r="D215" s="471" t="s">
        <v>728</v>
      </c>
      <c r="E215" s="472" t="s">
        <v>897</v>
      </c>
      <c r="F215" s="473" t="s">
        <v>1121</v>
      </c>
    </row>
    <row r="216" spans="1:6" ht="12.75" customHeight="1" outlineLevel="1" x14ac:dyDescent="0.2">
      <c r="A216" s="428"/>
      <c r="B216" s="800"/>
      <c r="C216" s="470"/>
      <c r="D216" s="471" t="s">
        <v>906</v>
      </c>
      <c r="E216" s="472" t="s">
        <v>897</v>
      </c>
      <c r="F216" s="473" t="s">
        <v>1121</v>
      </c>
    </row>
    <row r="217" spans="1:6" ht="12.75" customHeight="1" outlineLevel="1" x14ac:dyDescent="0.2">
      <c r="A217" s="428"/>
      <c r="B217" s="800"/>
      <c r="C217" s="470"/>
      <c r="D217" s="471" t="s">
        <v>907</v>
      </c>
      <c r="E217" s="472" t="s">
        <v>751</v>
      </c>
      <c r="F217" s="473" t="s">
        <v>1117</v>
      </c>
    </row>
    <row r="218" spans="1:6" ht="12.75" customHeight="1" outlineLevel="1" x14ac:dyDescent="0.2">
      <c r="A218" s="428"/>
      <c r="B218" s="800"/>
      <c r="C218" s="470"/>
      <c r="D218" s="471" t="s">
        <v>908</v>
      </c>
      <c r="E218" s="472" t="s">
        <v>751</v>
      </c>
      <c r="F218" s="473" t="s">
        <v>1117</v>
      </c>
    </row>
    <row r="219" spans="1:6" ht="12.75" customHeight="1" outlineLevel="1" x14ac:dyDescent="0.2">
      <c r="A219" s="428"/>
      <c r="B219" s="800"/>
      <c r="C219" s="470"/>
      <c r="D219" s="471" t="s">
        <v>909</v>
      </c>
      <c r="E219" s="472" t="s">
        <v>910</v>
      </c>
      <c r="F219" s="473" t="s">
        <v>1122</v>
      </c>
    </row>
    <row r="220" spans="1:6" ht="12.75" customHeight="1" x14ac:dyDescent="0.2">
      <c r="A220" s="428"/>
      <c r="B220" s="800"/>
      <c r="C220" s="470"/>
      <c r="D220" s="471" t="s">
        <v>911</v>
      </c>
      <c r="E220" s="472" t="s">
        <v>912</v>
      </c>
      <c r="F220" s="473" t="s">
        <v>1123</v>
      </c>
    </row>
    <row r="221" spans="1:6" ht="36" outlineLevel="1" x14ac:dyDescent="0.2">
      <c r="A221" s="428"/>
      <c r="B221" s="800"/>
      <c r="C221" s="470"/>
      <c r="D221" s="471" t="s">
        <v>913</v>
      </c>
      <c r="E221" s="472" t="s">
        <v>730</v>
      </c>
      <c r="F221" s="473" t="s">
        <v>1116</v>
      </c>
    </row>
    <row r="222" spans="1:6" ht="12.75" customHeight="1" outlineLevel="1" x14ac:dyDescent="0.2">
      <c r="A222" s="428"/>
      <c r="B222" s="800"/>
      <c r="C222" s="470"/>
      <c r="D222" s="471" t="s">
        <v>914</v>
      </c>
      <c r="E222" s="472" t="s">
        <v>915</v>
      </c>
      <c r="F222" s="473" t="s">
        <v>1124</v>
      </c>
    </row>
    <row r="223" spans="1:6" ht="12.75" customHeight="1" outlineLevel="1" x14ac:dyDescent="0.2">
      <c r="A223" s="428"/>
      <c r="B223" s="800"/>
      <c r="C223" s="470"/>
      <c r="D223" s="471" t="s">
        <v>916</v>
      </c>
      <c r="E223" s="472" t="s">
        <v>535</v>
      </c>
      <c r="F223" s="473" t="s">
        <v>535</v>
      </c>
    </row>
    <row r="224" spans="1:6" ht="12.75" customHeight="1" outlineLevel="1" x14ac:dyDescent="0.2">
      <c r="A224" s="428"/>
      <c r="B224" s="800"/>
      <c r="C224" s="470"/>
      <c r="D224" s="471" t="s">
        <v>917</v>
      </c>
      <c r="E224" s="472" t="s">
        <v>535</v>
      </c>
      <c r="F224" s="473" t="s">
        <v>535</v>
      </c>
    </row>
    <row r="225" spans="1:6" ht="12.75" customHeight="1" outlineLevel="1" x14ac:dyDescent="0.2">
      <c r="A225" s="428"/>
      <c r="B225" s="800"/>
      <c r="C225" s="470"/>
      <c r="D225" s="471" t="s">
        <v>918</v>
      </c>
      <c r="E225" s="472" t="s">
        <v>535</v>
      </c>
      <c r="F225" s="473" t="s">
        <v>535</v>
      </c>
    </row>
    <row r="226" spans="1:6" ht="12.75" customHeight="1" outlineLevel="1" x14ac:dyDescent="0.2">
      <c r="A226" s="428"/>
      <c r="B226" s="801"/>
      <c r="C226" s="470"/>
      <c r="D226" s="471" t="s">
        <v>707</v>
      </c>
      <c r="E226" s="472" t="s">
        <v>898</v>
      </c>
      <c r="F226" s="473"/>
    </row>
    <row r="227" spans="1:6" ht="12.75" customHeight="1" outlineLevel="1" x14ac:dyDescent="0.2">
      <c r="A227" s="428"/>
      <c r="B227" s="871">
        <v>10</v>
      </c>
      <c r="C227" s="466" t="s">
        <v>1125</v>
      </c>
      <c r="D227" s="467" t="s">
        <v>1057</v>
      </c>
      <c r="E227" s="468" t="s">
        <v>1126</v>
      </c>
      <c r="F227" s="469" t="s">
        <v>1127</v>
      </c>
    </row>
    <row r="228" spans="1:6" ht="12.75" customHeight="1" outlineLevel="1" x14ac:dyDescent="0.2">
      <c r="A228" s="428"/>
      <c r="B228" s="800"/>
      <c r="C228" s="470"/>
      <c r="D228" s="471" t="s">
        <v>1009</v>
      </c>
      <c r="E228" s="472" t="s">
        <v>1010</v>
      </c>
      <c r="F228" s="473" t="s">
        <v>535</v>
      </c>
    </row>
    <row r="229" spans="1:6" x14ac:dyDescent="0.2">
      <c r="A229" s="428"/>
      <c r="B229" s="800"/>
      <c r="C229" s="470"/>
      <c r="D229" s="471" t="s">
        <v>1060</v>
      </c>
      <c r="E229" s="472" t="s">
        <v>1061</v>
      </c>
      <c r="F229" s="473" t="s">
        <v>535</v>
      </c>
    </row>
    <row r="230" spans="1:6" ht="12.75" customHeight="1" outlineLevel="1" x14ac:dyDescent="0.2">
      <c r="A230" s="428"/>
      <c r="B230" s="800"/>
      <c r="C230" s="470"/>
      <c r="D230" s="471" t="s">
        <v>708</v>
      </c>
      <c r="E230" s="472" t="s">
        <v>899</v>
      </c>
      <c r="F230" s="473" t="s">
        <v>535</v>
      </c>
    </row>
    <row r="231" spans="1:6" outlineLevel="1" x14ac:dyDescent="0.2">
      <c r="A231" s="428"/>
      <c r="B231" s="800"/>
      <c r="C231" s="470"/>
      <c r="D231" s="471" t="s">
        <v>729</v>
      </c>
      <c r="E231" s="472" t="s">
        <v>730</v>
      </c>
      <c r="F231" s="473" t="s">
        <v>1128</v>
      </c>
    </row>
    <row r="232" spans="1:6" ht="12.75" customHeight="1" outlineLevel="1" x14ac:dyDescent="0.2">
      <c r="A232" s="428"/>
      <c r="B232" s="800"/>
      <c r="C232" s="470"/>
      <c r="D232" s="471" t="s">
        <v>750</v>
      </c>
      <c r="E232" s="472" t="s">
        <v>751</v>
      </c>
      <c r="F232" s="473" t="s">
        <v>1129</v>
      </c>
    </row>
    <row r="233" spans="1:6" ht="36" customHeight="1" outlineLevel="1" x14ac:dyDescent="0.2">
      <c r="A233" s="428"/>
      <c r="B233" s="800"/>
      <c r="C233" s="470"/>
      <c r="D233" s="471" t="s">
        <v>900</v>
      </c>
      <c r="E233" s="472" t="s">
        <v>895</v>
      </c>
      <c r="F233" s="473" t="s">
        <v>1130</v>
      </c>
    </row>
    <row r="234" spans="1:6" ht="12.75" customHeight="1" outlineLevel="1" x14ac:dyDescent="0.2">
      <c r="A234" s="428"/>
      <c r="B234" s="800"/>
      <c r="C234" s="470"/>
      <c r="D234" s="471" t="s">
        <v>752</v>
      </c>
      <c r="E234" s="472" t="s">
        <v>901</v>
      </c>
      <c r="F234" s="473" t="s">
        <v>1131</v>
      </c>
    </row>
    <row r="235" spans="1:6" outlineLevel="1" x14ac:dyDescent="0.2">
      <c r="A235" s="428"/>
      <c r="B235" s="800"/>
      <c r="C235" s="470"/>
      <c r="D235" s="471" t="s">
        <v>902</v>
      </c>
      <c r="E235" s="472" t="s">
        <v>903</v>
      </c>
      <c r="F235" s="473" t="s">
        <v>1132</v>
      </c>
    </row>
    <row r="236" spans="1:6" ht="12.75" customHeight="1" outlineLevel="1" x14ac:dyDescent="0.2">
      <c r="A236" s="428"/>
      <c r="B236" s="800"/>
      <c r="C236" s="470"/>
      <c r="D236" s="471" t="s">
        <v>753</v>
      </c>
      <c r="E236" s="472" t="s">
        <v>897</v>
      </c>
      <c r="F236" s="473" t="s">
        <v>1133</v>
      </c>
    </row>
    <row r="237" spans="1:6" ht="12.75" customHeight="1" outlineLevel="1" x14ac:dyDescent="0.2">
      <c r="A237" s="428"/>
      <c r="B237" s="800"/>
      <c r="C237" s="470"/>
      <c r="D237" s="471" t="s">
        <v>904</v>
      </c>
      <c r="E237" s="472" t="s">
        <v>903</v>
      </c>
      <c r="F237" s="473" t="s">
        <v>1132</v>
      </c>
    </row>
    <row r="238" spans="1:6" ht="12.75" customHeight="1" outlineLevel="1" x14ac:dyDescent="0.2">
      <c r="A238" s="428"/>
      <c r="B238" s="800"/>
      <c r="C238" s="470"/>
      <c r="D238" s="471" t="s">
        <v>905</v>
      </c>
      <c r="E238" s="472" t="s">
        <v>730</v>
      </c>
      <c r="F238" s="473" t="s">
        <v>1128</v>
      </c>
    </row>
    <row r="239" spans="1:6" ht="12.75" customHeight="1" outlineLevel="1" x14ac:dyDescent="0.2">
      <c r="A239" s="428"/>
      <c r="B239" s="800"/>
      <c r="C239" s="470"/>
      <c r="D239" s="471" t="s">
        <v>728</v>
      </c>
      <c r="E239" s="472" t="s">
        <v>897</v>
      </c>
      <c r="F239" s="473" t="s">
        <v>1133</v>
      </c>
    </row>
    <row r="240" spans="1:6" ht="12.75" customHeight="1" outlineLevel="1" x14ac:dyDescent="0.2">
      <c r="A240" s="428"/>
      <c r="B240" s="800"/>
      <c r="C240" s="470"/>
      <c r="D240" s="471" t="s">
        <v>906</v>
      </c>
      <c r="E240" s="472" t="s">
        <v>897</v>
      </c>
      <c r="F240" s="473" t="s">
        <v>1133</v>
      </c>
    </row>
    <row r="241" spans="1:6" ht="12.75" customHeight="1" outlineLevel="1" x14ac:dyDescent="0.2">
      <c r="A241" s="428"/>
      <c r="B241" s="800"/>
      <c r="C241" s="470"/>
      <c r="D241" s="471" t="s">
        <v>907</v>
      </c>
      <c r="E241" s="472" t="s">
        <v>751</v>
      </c>
      <c r="F241" s="473" t="s">
        <v>1129</v>
      </c>
    </row>
    <row r="242" spans="1:6" ht="12.75" customHeight="1" x14ac:dyDescent="0.2">
      <c r="A242" s="428"/>
      <c r="B242" s="800"/>
      <c r="C242" s="470"/>
      <c r="D242" s="471" t="s">
        <v>908</v>
      </c>
      <c r="E242" s="472" t="s">
        <v>751</v>
      </c>
      <c r="F242" s="473" t="s">
        <v>1129</v>
      </c>
    </row>
    <row r="243" spans="1:6" ht="12.75" customHeight="1" outlineLevel="1" x14ac:dyDescent="0.2">
      <c r="A243" s="428"/>
      <c r="B243" s="800"/>
      <c r="C243" s="470"/>
      <c r="D243" s="471" t="s">
        <v>909</v>
      </c>
      <c r="E243" s="472" t="s">
        <v>910</v>
      </c>
      <c r="F243" s="473" t="s">
        <v>1134</v>
      </c>
    </row>
    <row r="244" spans="1:6" ht="36" outlineLevel="1" x14ac:dyDescent="0.2">
      <c r="A244" s="428"/>
      <c r="B244" s="800"/>
      <c r="C244" s="470"/>
      <c r="D244" s="471" t="s">
        <v>911</v>
      </c>
      <c r="E244" s="472" t="s">
        <v>912</v>
      </c>
      <c r="F244" s="473" t="s">
        <v>1135</v>
      </c>
    </row>
    <row r="245" spans="1:6" ht="12.75" customHeight="1" outlineLevel="1" x14ac:dyDescent="0.2">
      <c r="A245" s="428"/>
      <c r="B245" s="800"/>
      <c r="C245" s="470"/>
      <c r="D245" s="471" t="s">
        <v>913</v>
      </c>
      <c r="E245" s="472" t="s">
        <v>730</v>
      </c>
      <c r="F245" s="473" t="s">
        <v>1128</v>
      </c>
    </row>
    <row r="246" spans="1:6" ht="36" customHeight="1" outlineLevel="1" x14ac:dyDescent="0.2">
      <c r="A246" s="428"/>
      <c r="B246" s="800"/>
      <c r="C246" s="470"/>
      <c r="D246" s="471" t="s">
        <v>914</v>
      </c>
      <c r="E246" s="472" t="s">
        <v>915</v>
      </c>
      <c r="F246" s="473" t="s">
        <v>1136</v>
      </c>
    </row>
    <row r="247" spans="1:6" ht="12.75" customHeight="1" outlineLevel="1" x14ac:dyDescent="0.2">
      <c r="A247" s="428"/>
      <c r="B247" s="800"/>
      <c r="C247" s="470"/>
      <c r="D247" s="471" t="s">
        <v>916</v>
      </c>
      <c r="E247" s="472" t="s">
        <v>535</v>
      </c>
      <c r="F247" s="473" t="s">
        <v>535</v>
      </c>
    </row>
    <row r="248" spans="1:6" ht="24" outlineLevel="1" x14ac:dyDescent="0.2">
      <c r="A248" s="428"/>
      <c r="B248" s="800"/>
      <c r="C248" s="470"/>
      <c r="D248" s="471" t="s">
        <v>917</v>
      </c>
      <c r="E248" s="472" t="s">
        <v>535</v>
      </c>
      <c r="F248" s="473" t="s">
        <v>535</v>
      </c>
    </row>
    <row r="249" spans="1:6" ht="12.75" customHeight="1" outlineLevel="1" x14ac:dyDescent="0.2">
      <c r="A249" s="428"/>
      <c r="B249" s="800"/>
      <c r="C249" s="470"/>
      <c r="D249" s="471" t="s">
        <v>918</v>
      </c>
      <c r="E249" s="472" t="s">
        <v>535</v>
      </c>
      <c r="F249" s="473" t="s">
        <v>535</v>
      </c>
    </row>
    <row r="250" spans="1:6" ht="12.75" customHeight="1" outlineLevel="1" x14ac:dyDescent="0.2">
      <c r="A250" s="428"/>
      <c r="B250" s="801"/>
      <c r="C250" s="470"/>
      <c r="D250" s="471" t="s">
        <v>707</v>
      </c>
      <c r="E250" s="472" t="s">
        <v>898</v>
      </c>
      <c r="F250" s="473"/>
    </row>
    <row r="251" spans="1:6" ht="12.75" customHeight="1" outlineLevel="1" x14ac:dyDescent="0.2">
      <c r="A251" s="428"/>
      <c r="B251" s="871">
        <v>11</v>
      </c>
      <c r="C251" s="466" t="s">
        <v>1137</v>
      </c>
      <c r="D251" s="467" t="s">
        <v>1138</v>
      </c>
      <c r="E251" s="468" t="s">
        <v>1139</v>
      </c>
      <c r="F251" s="469" t="s">
        <v>1140</v>
      </c>
    </row>
    <row r="252" spans="1:6" ht="12.75" customHeight="1" outlineLevel="1" x14ac:dyDescent="0.2">
      <c r="A252" s="428"/>
      <c r="B252" s="800"/>
      <c r="C252" s="470"/>
      <c r="D252" s="471" t="s">
        <v>952</v>
      </c>
      <c r="E252" s="472" t="s">
        <v>953</v>
      </c>
      <c r="F252" s="473" t="s">
        <v>535</v>
      </c>
    </row>
    <row r="253" spans="1:6" ht="12.75" customHeight="1" outlineLevel="1" x14ac:dyDescent="0.2">
      <c r="A253" s="428"/>
      <c r="B253" s="800"/>
      <c r="C253" s="470"/>
      <c r="D253" s="471" t="s">
        <v>1047</v>
      </c>
      <c r="E253" s="472" t="s">
        <v>1141</v>
      </c>
      <c r="F253" s="473" t="s">
        <v>535</v>
      </c>
    </row>
    <row r="254" spans="1:6" ht="12.75" customHeight="1" outlineLevel="1" x14ac:dyDescent="0.2">
      <c r="A254" s="428"/>
      <c r="B254" s="800"/>
      <c r="C254" s="470"/>
      <c r="D254" s="471" t="s">
        <v>1142</v>
      </c>
      <c r="E254" s="472" t="s">
        <v>1143</v>
      </c>
      <c r="F254" s="473" t="s">
        <v>535</v>
      </c>
    </row>
    <row r="255" spans="1:6" ht="12.75" customHeight="1" x14ac:dyDescent="0.2">
      <c r="A255" s="428"/>
      <c r="B255" s="800"/>
      <c r="C255" s="470"/>
      <c r="D255" s="471" t="s">
        <v>708</v>
      </c>
      <c r="E255" s="472" t="s">
        <v>899</v>
      </c>
      <c r="F255" s="473" t="s">
        <v>535</v>
      </c>
    </row>
    <row r="256" spans="1:6" ht="12.75" customHeight="1" outlineLevel="1" x14ac:dyDescent="0.2">
      <c r="A256" s="428"/>
      <c r="B256" s="800"/>
      <c r="C256" s="470"/>
      <c r="D256" s="471" t="s">
        <v>729</v>
      </c>
      <c r="E256" s="472" t="s">
        <v>730</v>
      </c>
      <c r="F256" s="473" t="s">
        <v>1144</v>
      </c>
    </row>
    <row r="257" spans="1:6" ht="24" outlineLevel="1" x14ac:dyDescent="0.2">
      <c r="A257" s="428"/>
      <c r="B257" s="800"/>
      <c r="C257" s="470"/>
      <c r="D257" s="471" t="s">
        <v>750</v>
      </c>
      <c r="E257" s="472" t="s">
        <v>912</v>
      </c>
      <c r="F257" s="473" t="s">
        <v>1145</v>
      </c>
    </row>
    <row r="258" spans="1:6" ht="12.75" customHeight="1" outlineLevel="1" x14ac:dyDescent="0.2">
      <c r="A258" s="428"/>
      <c r="B258" s="800"/>
      <c r="C258" s="470"/>
      <c r="D258" s="471" t="s">
        <v>900</v>
      </c>
      <c r="E258" s="472" t="s">
        <v>936</v>
      </c>
      <c r="F258" s="473" t="s">
        <v>1146</v>
      </c>
    </row>
    <row r="259" spans="1:6" ht="24" outlineLevel="1" x14ac:dyDescent="0.2">
      <c r="A259" s="428"/>
      <c r="B259" s="800"/>
      <c r="C259" s="470"/>
      <c r="D259" s="471" t="s">
        <v>752</v>
      </c>
      <c r="E259" s="472" t="s">
        <v>1147</v>
      </c>
      <c r="F259" s="473" t="s">
        <v>1148</v>
      </c>
    </row>
    <row r="260" spans="1:6" ht="12.75" customHeight="1" outlineLevel="1" x14ac:dyDescent="0.2">
      <c r="A260" s="428"/>
      <c r="B260" s="800"/>
      <c r="C260" s="470"/>
      <c r="D260" s="471" t="s">
        <v>922</v>
      </c>
      <c r="E260" s="472" t="s">
        <v>903</v>
      </c>
      <c r="F260" s="473" t="s">
        <v>1149</v>
      </c>
    </row>
    <row r="261" spans="1:6" ht="12.75" customHeight="1" outlineLevel="1" x14ac:dyDescent="0.2">
      <c r="A261" s="428"/>
      <c r="B261" s="800"/>
      <c r="C261" s="470"/>
      <c r="D261" s="471" t="s">
        <v>1150</v>
      </c>
      <c r="E261" s="472" t="s">
        <v>912</v>
      </c>
      <c r="F261" s="473" t="s">
        <v>1145</v>
      </c>
    </row>
    <row r="262" spans="1:6" ht="36" outlineLevel="1" x14ac:dyDescent="0.2">
      <c r="A262" s="428"/>
      <c r="B262" s="800"/>
      <c r="C262" s="470"/>
      <c r="D262" s="471" t="s">
        <v>1151</v>
      </c>
      <c r="E262" s="472" t="s">
        <v>912</v>
      </c>
      <c r="F262" s="473" t="s">
        <v>1145</v>
      </c>
    </row>
    <row r="263" spans="1:6" ht="12.75" customHeight="1" outlineLevel="1" x14ac:dyDescent="0.2">
      <c r="A263" s="428"/>
      <c r="B263" s="800"/>
      <c r="C263" s="470"/>
      <c r="D263" s="471" t="s">
        <v>925</v>
      </c>
      <c r="E263" s="472" t="s">
        <v>731</v>
      </c>
      <c r="F263" s="473" t="s">
        <v>1152</v>
      </c>
    </row>
    <row r="264" spans="1:6" ht="12.75" customHeight="1" outlineLevel="1" x14ac:dyDescent="0.2">
      <c r="A264" s="428"/>
      <c r="B264" s="800"/>
      <c r="C264" s="470"/>
      <c r="D264" s="471" t="s">
        <v>926</v>
      </c>
      <c r="E264" s="472" t="s">
        <v>912</v>
      </c>
      <c r="F264" s="473" t="s">
        <v>1145</v>
      </c>
    </row>
    <row r="265" spans="1:6" ht="12.75" customHeight="1" outlineLevel="1" x14ac:dyDescent="0.2">
      <c r="A265" s="428"/>
      <c r="B265" s="800"/>
      <c r="C265" s="470"/>
      <c r="D265" s="471" t="s">
        <v>1153</v>
      </c>
      <c r="E265" s="472" t="s">
        <v>730</v>
      </c>
      <c r="F265" s="473" t="s">
        <v>1144</v>
      </c>
    </row>
    <row r="266" spans="1:6" ht="36" outlineLevel="1" x14ac:dyDescent="0.2">
      <c r="A266" s="428"/>
      <c r="B266" s="800"/>
      <c r="C266" s="470"/>
      <c r="D266" s="471" t="s">
        <v>927</v>
      </c>
      <c r="E266" s="472" t="s">
        <v>912</v>
      </c>
      <c r="F266" s="473" t="s">
        <v>1145</v>
      </c>
    </row>
    <row r="267" spans="1:6" ht="12.75" customHeight="1" outlineLevel="1" x14ac:dyDescent="0.2">
      <c r="A267" s="428"/>
      <c r="B267" s="800"/>
      <c r="C267" s="470"/>
      <c r="D267" s="471" t="s">
        <v>929</v>
      </c>
      <c r="E267" s="472" t="s">
        <v>912</v>
      </c>
      <c r="F267" s="473" t="s">
        <v>1145</v>
      </c>
    </row>
    <row r="268" spans="1:6" ht="12.75" customHeight="1" outlineLevel="1" x14ac:dyDescent="0.2">
      <c r="A268" s="428"/>
      <c r="B268" s="800"/>
      <c r="C268" s="470"/>
      <c r="D268" s="471" t="s">
        <v>1154</v>
      </c>
      <c r="E268" s="472" t="s">
        <v>730</v>
      </c>
      <c r="F268" s="473" t="s">
        <v>1144</v>
      </c>
    </row>
    <row r="269" spans="1:6" ht="24" outlineLevel="1" x14ac:dyDescent="0.2">
      <c r="A269" s="428"/>
      <c r="B269" s="800"/>
      <c r="C269" s="470"/>
      <c r="D269" s="471" t="s">
        <v>904</v>
      </c>
      <c r="E269" s="472" t="s">
        <v>912</v>
      </c>
      <c r="F269" s="473" t="s">
        <v>1145</v>
      </c>
    </row>
    <row r="270" spans="1:6" ht="12.75" customHeight="1" outlineLevel="1" x14ac:dyDescent="0.2">
      <c r="A270" s="428"/>
      <c r="B270" s="800"/>
      <c r="C270" s="470"/>
      <c r="D270" s="471" t="s">
        <v>1155</v>
      </c>
      <c r="E270" s="472" t="s">
        <v>730</v>
      </c>
      <c r="F270" s="473" t="s">
        <v>1144</v>
      </c>
    </row>
    <row r="271" spans="1:6" ht="12.75" customHeight="1" outlineLevel="1" x14ac:dyDescent="0.2">
      <c r="A271" s="428"/>
      <c r="B271" s="800"/>
      <c r="C271" s="470"/>
      <c r="D271" s="471" t="s">
        <v>935</v>
      </c>
      <c r="E271" s="472" t="s">
        <v>897</v>
      </c>
      <c r="F271" s="473" t="s">
        <v>1156</v>
      </c>
    </row>
    <row r="272" spans="1:6" outlineLevel="1" x14ac:dyDescent="0.2">
      <c r="A272" s="428"/>
      <c r="B272" s="801"/>
      <c r="C272" s="470"/>
      <c r="D272" s="471" t="s">
        <v>707</v>
      </c>
      <c r="E272" s="472" t="s">
        <v>898</v>
      </c>
      <c r="F272" s="473"/>
    </row>
    <row r="273" spans="1:6" ht="51" outlineLevel="1" x14ac:dyDescent="0.2">
      <c r="A273" s="428"/>
      <c r="B273" s="871">
        <v>12</v>
      </c>
      <c r="C273" s="466" t="s">
        <v>1157</v>
      </c>
      <c r="D273" s="467" t="s">
        <v>1158</v>
      </c>
      <c r="E273" s="468" t="s">
        <v>1159</v>
      </c>
      <c r="F273" s="469" t="s">
        <v>1160</v>
      </c>
    </row>
    <row r="274" spans="1:6" outlineLevel="1" x14ac:dyDescent="0.2">
      <c r="A274" s="428"/>
      <c r="B274" s="800"/>
      <c r="C274" s="470"/>
      <c r="D274" s="471" t="s">
        <v>1161</v>
      </c>
      <c r="E274" s="472" t="s">
        <v>1162</v>
      </c>
      <c r="F274" s="473" t="s">
        <v>535</v>
      </c>
    </row>
    <row r="275" spans="1:6" ht="12.75" customHeight="1" outlineLevel="1" x14ac:dyDescent="0.2">
      <c r="A275" s="428"/>
      <c r="B275" s="800"/>
      <c r="C275" s="470"/>
      <c r="D275" s="471" t="s">
        <v>1163</v>
      </c>
      <c r="E275" s="472" t="s">
        <v>1164</v>
      </c>
      <c r="F275" s="473" t="s">
        <v>535</v>
      </c>
    </row>
    <row r="276" spans="1:6" x14ac:dyDescent="0.2">
      <c r="A276" s="428"/>
      <c r="B276" s="800"/>
      <c r="C276" s="470"/>
      <c r="D276" s="471" t="s">
        <v>1165</v>
      </c>
      <c r="E276" s="472" t="s">
        <v>1166</v>
      </c>
      <c r="F276" s="473" t="s">
        <v>535</v>
      </c>
    </row>
    <row r="277" spans="1:6" ht="24" outlineLevel="1" x14ac:dyDescent="0.2">
      <c r="A277" s="428"/>
      <c r="B277" s="800"/>
      <c r="C277" s="470"/>
      <c r="D277" s="471" t="s">
        <v>1167</v>
      </c>
      <c r="E277" s="472" t="s">
        <v>1168</v>
      </c>
      <c r="F277" s="473" t="s">
        <v>535</v>
      </c>
    </row>
    <row r="278" spans="1:6" ht="24" outlineLevel="1" x14ac:dyDescent="0.2">
      <c r="A278" s="428"/>
      <c r="B278" s="800"/>
      <c r="C278" s="470"/>
      <c r="D278" s="471" t="s">
        <v>1169</v>
      </c>
      <c r="E278" s="472" t="s">
        <v>1170</v>
      </c>
      <c r="F278" s="473" t="s">
        <v>535</v>
      </c>
    </row>
    <row r="279" spans="1:6" ht="12.75" customHeight="1" outlineLevel="1" x14ac:dyDescent="0.2">
      <c r="A279" s="428"/>
      <c r="B279" s="800"/>
      <c r="C279" s="470"/>
      <c r="D279" s="471" t="s">
        <v>1171</v>
      </c>
      <c r="E279" s="472" t="s">
        <v>1172</v>
      </c>
      <c r="F279" s="473" t="s">
        <v>535</v>
      </c>
    </row>
    <row r="280" spans="1:6" ht="12.75" customHeight="1" outlineLevel="1" x14ac:dyDescent="0.2">
      <c r="A280" s="428"/>
      <c r="B280" s="800"/>
      <c r="C280" s="470"/>
      <c r="D280" s="471" t="s">
        <v>708</v>
      </c>
      <c r="E280" s="472" t="s">
        <v>899</v>
      </c>
      <c r="F280" s="473" t="s">
        <v>535</v>
      </c>
    </row>
    <row r="281" spans="1:6" outlineLevel="1" x14ac:dyDescent="0.2">
      <c r="A281" s="428"/>
      <c r="B281" s="800"/>
      <c r="C281" s="470"/>
      <c r="D281" s="471" t="s">
        <v>729</v>
      </c>
      <c r="E281" s="472" t="s">
        <v>921</v>
      </c>
      <c r="F281" s="473" t="s">
        <v>1173</v>
      </c>
    </row>
    <row r="282" spans="1:6" ht="12.75" customHeight="1" outlineLevel="1" x14ac:dyDescent="0.2">
      <c r="A282" s="428"/>
      <c r="B282" s="800"/>
      <c r="C282" s="470"/>
      <c r="D282" s="471" t="s">
        <v>900</v>
      </c>
      <c r="E282" s="472" t="s">
        <v>894</v>
      </c>
      <c r="F282" s="473" t="s">
        <v>1174</v>
      </c>
    </row>
    <row r="283" spans="1:6" ht="24" outlineLevel="1" x14ac:dyDescent="0.2">
      <c r="A283" s="428"/>
      <c r="B283" s="800"/>
      <c r="C283" s="470"/>
      <c r="D283" s="471" t="s">
        <v>752</v>
      </c>
      <c r="E283" s="472" t="s">
        <v>910</v>
      </c>
      <c r="F283" s="473" t="s">
        <v>1175</v>
      </c>
    </row>
    <row r="284" spans="1:6" ht="12.75" customHeight="1" outlineLevel="1" x14ac:dyDescent="0.2">
      <c r="A284" s="428"/>
      <c r="B284" s="800"/>
      <c r="C284" s="470"/>
      <c r="D284" s="471" t="s">
        <v>1176</v>
      </c>
      <c r="E284" s="472" t="s">
        <v>751</v>
      </c>
      <c r="F284" s="473" t="s">
        <v>1177</v>
      </c>
    </row>
    <row r="285" spans="1:6" ht="36" outlineLevel="1" x14ac:dyDescent="0.2">
      <c r="A285" s="428"/>
      <c r="B285" s="800"/>
      <c r="C285" s="470"/>
      <c r="D285" s="471" t="s">
        <v>1178</v>
      </c>
      <c r="E285" s="472" t="s">
        <v>730</v>
      </c>
      <c r="F285" s="473" t="s">
        <v>1179</v>
      </c>
    </row>
    <row r="286" spans="1:6" ht="36" outlineLevel="1" x14ac:dyDescent="0.2">
      <c r="A286" s="428"/>
      <c r="B286" s="800"/>
      <c r="C286" s="470"/>
      <c r="D286" s="471" t="s">
        <v>1180</v>
      </c>
      <c r="E286" s="472" t="s">
        <v>921</v>
      </c>
      <c r="F286" s="473" t="s">
        <v>1173</v>
      </c>
    </row>
    <row r="287" spans="1:6" ht="36" outlineLevel="1" x14ac:dyDescent="0.2">
      <c r="A287" s="428"/>
      <c r="B287" s="800"/>
      <c r="C287" s="470"/>
      <c r="D287" s="471" t="s">
        <v>1181</v>
      </c>
      <c r="E287" s="472" t="s">
        <v>915</v>
      </c>
      <c r="F287" s="473" t="s">
        <v>1182</v>
      </c>
    </row>
    <row r="288" spans="1:6" ht="12.75" customHeight="1" outlineLevel="1" x14ac:dyDescent="0.2">
      <c r="A288" s="428"/>
      <c r="B288" s="800"/>
      <c r="C288" s="470"/>
      <c r="D288" s="471" t="s">
        <v>1183</v>
      </c>
      <c r="E288" s="472" t="s">
        <v>894</v>
      </c>
      <c r="F288" s="473" t="s">
        <v>1174</v>
      </c>
    </row>
    <row r="289" spans="1:6" ht="36" outlineLevel="1" x14ac:dyDescent="0.2">
      <c r="A289" s="428"/>
      <c r="B289" s="800"/>
      <c r="C289" s="470"/>
      <c r="D289" s="471" t="s">
        <v>1184</v>
      </c>
      <c r="E289" s="472" t="s">
        <v>1185</v>
      </c>
      <c r="F289" s="473" t="s">
        <v>1186</v>
      </c>
    </row>
    <row r="290" spans="1:6" ht="12.75" customHeight="1" outlineLevel="1" x14ac:dyDescent="0.2">
      <c r="A290" s="428"/>
      <c r="B290" s="800"/>
      <c r="C290" s="470"/>
      <c r="D290" s="471" t="s">
        <v>902</v>
      </c>
      <c r="E290" s="472" t="s">
        <v>915</v>
      </c>
      <c r="F290" s="473" t="s">
        <v>1182</v>
      </c>
    </row>
    <row r="291" spans="1:6" ht="24" outlineLevel="1" x14ac:dyDescent="0.2">
      <c r="A291" s="428"/>
      <c r="B291" s="800"/>
      <c r="C291" s="470"/>
      <c r="D291" s="471" t="s">
        <v>904</v>
      </c>
      <c r="E291" s="472" t="s">
        <v>751</v>
      </c>
      <c r="F291" s="473" t="s">
        <v>1177</v>
      </c>
    </row>
    <row r="292" spans="1:6" ht="12.75" customHeight="1" outlineLevel="1" x14ac:dyDescent="0.2">
      <c r="A292" s="428"/>
      <c r="B292" s="800"/>
      <c r="C292" s="470"/>
      <c r="D292" s="471" t="s">
        <v>1187</v>
      </c>
      <c r="E292" s="472" t="s">
        <v>915</v>
      </c>
      <c r="F292" s="473" t="s">
        <v>1182</v>
      </c>
    </row>
    <row r="293" spans="1:6" ht="12.75" customHeight="1" outlineLevel="1" x14ac:dyDescent="0.2">
      <c r="A293" s="428"/>
      <c r="B293" s="800"/>
      <c r="C293" s="470"/>
      <c r="D293" s="471" t="s">
        <v>728</v>
      </c>
      <c r="E293" s="472" t="s">
        <v>934</v>
      </c>
      <c r="F293" s="473" t="s">
        <v>1188</v>
      </c>
    </row>
    <row r="294" spans="1:6" ht="12.75" customHeight="1" outlineLevel="1" x14ac:dyDescent="0.2">
      <c r="A294" s="428"/>
      <c r="B294" s="801"/>
      <c r="C294" s="470"/>
      <c r="D294" s="471" t="s">
        <v>707</v>
      </c>
      <c r="E294" s="472" t="s">
        <v>898</v>
      </c>
      <c r="F294" s="473"/>
    </row>
    <row r="295" spans="1:6" ht="15" outlineLevel="1" x14ac:dyDescent="0.2">
      <c r="A295" s="428"/>
      <c r="B295" s="465"/>
      <c r="C295" s="795" t="s">
        <v>1189</v>
      </c>
      <c r="D295" s="796"/>
      <c r="E295" s="796"/>
      <c r="F295" s="474" t="s">
        <v>1190</v>
      </c>
    </row>
    <row r="296" spans="1:6" ht="12.75" customHeight="1" outlineLevel="1" x14ac:dyDescent="0.2">
      <c r="A296" s="428"/>
      <c r="B296" s="870" t="s">
        <v>1191</v>
      </c>
      <c r="C296" s="794"/>
      <c r="D296" s="794"/>
      <c r="E296" s="794"/>
      <c r="F296" s="794"/>
    </row>
    <row r="297" spans="1:6" ht="12.75" customHeight="1" outlineLevel="1" x14ac:dyDescent="0.2">
      <c r="A297" s="428"/>
      <c r="B297" s="871">
        <v>13</v>
      </c>
      <c r="C297" s="466" t="s">
        <v>1192</v>
      </c>
      <c r="D297" s="467" t="s">
        <v>1193</v>
      </c>
      <c r="E297" s="468" t="s">
        <v>1194</v>
      </c>
      <c r="F297" s="469" t="s">
        <v>1195</v>
      </c>
    </row>
    <row r="298" spans="1:6" ht="12.75" customHeight="1" x14ac:dyDescent="0.2">
      <c r="A298" s="428"/>
      <c r="B298" s="800"/>
      <c r="C298" s="470"/>
      <c r="D298" s="471" t="s">
        <v>1196</v>
      </c>
      <c r="E298" s="472" t="s">
        <v>1197</v>
      </c>
      <c r="F298" s="473" t="s">
        <v>535</v>
      </c>
    </row>
    <row r="299" spans="1:6" ht="12.75" customHeight="1" outlineLevel="1" x14ac:dyDescent="0.2">
      <c r="A299" s="428"/>
      <c r="B299" s="800"/>
      <c r="C299" s="470"/>
      <c r="D299" s="471" t="s">
        <v>1198</v>
      </c>
      <c r="E299" s="472" t="s">
        <v>1199</v>
      </c>
      <c r="F299" s="473" t="s">
        <v>535</v>
      </c>
    </row>
    <row r="300" spans="1:6" ht="12.75" customHeight="1" x14ac:dyDescent="0.2">
      <c r="A300" s="428"/>
      <c r="B300" s="800"/>
      <c r="C300" s="470"/>
      <c r="D300" s="471" t="s">
        <v>1200</v>
      </c>
      <c r="E300" s="472" t="s">
        <v>1201</v>
      </c>
      <c r="F300" s="473" t="s">
        <v>535</v>
      </c>
    </row>
    <row r="301" spans="1:6" outlineLevel="1" x14ac:dyDescent="0.2">
      <c r="A301" s="428"/>
      <c r="B301" s="800"/>
      <c r="C301" s="470"/>
      <c r="D301" s="471" t="s">
        <v>708</v>
      </c>
      <c r="E301" s="472" t="s">
        <v>899</v>
      </c>
      <c r="F301" s="473" t="s">
        <v>535</v>
      </c>
    </row>
    <row r="302" spans="1:6" ht="12.75" customHeight="1" outlineLevel="1" x14ac:dyDescent="0.2">
      <c r="A302" s="428"/>
      <c r="B302" s="800"/>
      <c r="C302" s="470"/>
      <c r="D302" s="471" t="s">
        <v>1202</v>
      </c>
      <c r="E302" s="472" t="s">
        <v>1147</v>
      </c>
      <c r="F302" s="473">
        <v>885.08</v>
      </c>
    </row>
    <row r="303" spans="1:6" ht="12.75" customHeight="1" outlineLevel="1" x14ac:dyDescent="0.2">
      <c r="A303" s="428"/>
      <c r="B303" s="800"/>
      <c r="C303" s="470"/>
      <c r="D303" s="471" t="s">
        <v>1203</v>
      </c>
      <c r="E303" s="472" t="s">
        <v>1204</v>
      </c>
      <c r="F303" s="473" t="s">
        <v>1205</v>
      </c>
    </row>
    <row r="304" spans="1:6" ht="12.75" customHeight="1" outlineLevel="1" x14ac:dyDescent="0.2">
      <c r="A304" s="428"/>
      <c r="B304" s="800"/>
      <c r="C304" s="470"/>
      <c r="D304" s="471" t="s">
        <v>935</v>
      </c>
      <c r="E304" s="472" t="s">
        <v>912</v>
      </c>
      <c r="F304" s="473">
        <v>88.51</v>
      </c>
    </row>
    <row r="305" spans="1:6" ht="12.75" customHeight="1" outlineLevel="1" x14ac:dyDescent="0.2">
      <c r="A305" s="428"/>
      <c r="B305" s="801"/>
      <c r="C305" s="470"/>
      <c r="D305" s="471" t="s">
        <v>707</v>
      </c>
      <c r="E305" s="472" t="s">
        <v>898</v>
      </c>
      <c r="F305" s="473"/>
    </row>
    <row r="306" spans="1:6" ht="38.25" outlineLevel="1" x14ac:dyDescent="0.2">
      <c r="A306" s="428"/>
      <c r="B306" s="871">
        <v>14</v>
      </c>
      <c r="C306" s="466" t="s">
        <v>1206</v>
      </c>
      <c r="D306" s="467" t="s">
        <v>983</v>
      </c>
      <c r="E306" s="468" t="s">
        <v>1207</v>
      </c>
      <c r="F306" s="469" t="s">
        <v>1208</v>
      </c>
    </row>
    <row r="307" spans="1:6" ht="12.75" customHeight="1" outlineLevel="1" x14ac:dyDescent="0.2">
      <c r="A307" s="428"/>
      <c r="B307" s="800"/>
      <c r="C307" s="470"/>
      <c r="D307" s="471" t="s">
        <v>708</v>
      </c>
      <c r="E307" s="472" t="s">
        <v>973</v>
      </c>
      <c r="F307" s="473" t="s">
        <v>535</v>
      </c>
    </row>
    <row r="308" spans="1:6" ht="12.75" customHeight="1" outlineLevel="1" x14ac:dyDescent="0.2">
      <c r="A308" s="428"/>
      <c r="B308" s="800"/>
      <c r="C308" s="470"/>
      <c r="D308" s="471" t="s">
        <v>1028</v>
      </c>
      <c r="E308" s="472" t="s">
        <v>993</v>
      </c>
      <c r="F308" s="473" t="s">
        <v>535</v>
      </c>
    </row>
    <row r="309" spans="1:6" ht="12.75" customHeight="1" outlineLevel="1" x14ac:dyDescent="0.2">
      <c r="A309" s="428"/>
      <c r="B309" s="800"/>
      <c r="C309" s="470"/>
      <c r="D309" s="471" t="s">
        <v>984</v>
      </c>
      <c r="E309" s="472" t="s">
        <v>1209</v>
      </c>
      <c r="F309" s="473" t="s">
        <v>535</v>
      </c>
    </row>
    <row r="310" spans="1:6" ht="12.75" customHeight="1" outlineLevel="1" x14ac:dyDescent="0.2">
      <c r="A310" s="428"/>
      <c r="B310" s="800"/>
      <c r="C310" s="470"/>
      <c r="D310" s="471" t="s">
        <v>729</v>
      </c>
      <c r="E310" s="472" t="s">
        <v>730</v>
      </c>
      <c r="F310" s="473" t="s">
        <v>1210</v>
      </c>
    </row>
    <row r="311" spans="1:6" ht="12.75" customHeight="1" outlineLevel="1" x14ac:dyDescent="0.2">
      <c r="A311" s="428"/>
      <c r="B311" s="800"/>
      <c r="C311" s="470"/>
      <c r="D311" s="471" t="s">
        <v>750</v>
      </c>
      <c r="E311" s="472" t="s">
        <v>730</v>
      </c>
      <c r="F311" s="473" t="s">
        <v>1210</v>
      </c>
    </row>
    <row r="312" spans="1:6" ht="12.75" customHeight="1" outlineLevel="1" x14ac:dyDescent="0.2">
      <c r="A312" s="428"/>
      <c r="B312" s="800"/>
      <c r="C312" s="470"/>
      <c r="D312" s="471" t="s">
        <v>900</v>
      </c>
      <c r="E312" s="472" t="s">
        <v>903</v>
      </c>
      <c r="F312" s="473" t="s">
        <v>1211</v>
      </c>
    </row>
    <row r="313" spans="1:6" ht="12.75" customHeight="1" outlineLevel="1" x14ac:dyDescent="0.2">
      <c r="A313" s="428"/>
      <c r="B313" s="800"/>
      <c r="C313" s="470"/>
      <c r="D313" s="471" t="s">
        <v>752</v>
      </c>
      <c r="E313" s="472" t="s">
        <v>910</v>
      </c>
      <c r="F313" s="473" t="s">
        <v>1212</v>
      </c>
    </row>
    <row r="314" spans="1:6" ht="12.75" customHeight="1" outlineLevel="1" x14ac:dyDescent="0.2">
      <c r="A314" s="428"/>
      <c r="B314" s="800"/>
      <c r="C314" s="470"/>
      <c r="D314" s="471" t="s">
        <v>974</v>
      </c>
      <c r="E314" s="472" t="s">
        <v>896</v>
      </c>
      <c r="F314" s="473" t="s">
        <v>1213</v>
      </c>
    </row>
    <row r="315" spans="1:6" ht="12.75" customHeight="1" outlineLevel="1" x14ac:dyDescent="0.2">
      <c r="A315" s="428"/>
      <c r="B315" s="800"/>
      <c r="C315" s="470"/>
      <c r="D315" s="471" t="s">
        <v>975</v>
      </c>
      <c r="E315" s="472" t="s">
        <v>730</v>
      </c>
      <c r="F315" s="473" t="s">
        <v>1210</v>
      </c>
    </row>
    <row r="316" spans="1:6" outlineLevel="1" x14ac:dyDescent="0.2">
      <c r="A316" s="428"/>
      <c r="B316" s="800"/>
      <c r="C316" s="470"/>
      <c r="D316" s="471" t="s">
        <v>976</v>
      </c>
      <c r="E316" s="472" t="s">
        <v>730</v>
      </c>
      <c r="F316" s="473" t="s">
        <v>1210</v>
      </c>
    </row>
    <row r="317" spans="1:6" ht="12.75" customHeight="1" outlineLevel="1" x14ac:dyDescent="0.2">
      <c r="A317" s="428"/>
      <c r="B317" s="800"/>
      <c r="C317" s="470"/>
      <c r="D317" s="471" t="s">
        <v>977</v>
      </c>
      <c r="E317" s="472" t="s">
        <v>934</v>
      </c>
      <c r="F317" s="473" t="s">
        <v>1214</v>
      </c>
    </row>
    <row r="318" spans="1:6" outlineLevel="1" x14ac:dyDescent="0.2">
      <c r="A318" s="428"/>
      <c r="B318" s="800"/>
      <c r="C318" s="470"/>
      <c r="D318" s="471" t="s">
        <v>979</v>
      </c>
      <c r="E318" s="472" t="s">
        <v>730</v>
      </c>
      <c r="F318" s="473" t="s">
        <v>1210</v>
      </c>
    </row>
    <row r="319" spans="1:6" outlineLevel="1" x14ac:dyDescent="0.2">
      <c r="A319" s="428"/>
      <c r="B319" s="800"/>
      <c r="C319" s="470"/>
      <c r="D319" s="471" t="s">
        <v>980</v>
      </c>
      <c r="E319" s="472" t="s">
        <v>921</v>
      </c>
      <c r="F319" s="473">
        <v>867.37</v>
      </c>
    </row>
    <row r="320" spans="1:6" outlineLevel="1" x14ac:dyDescent="0.2">
      <c r="A320" s="428"/>
      <c r="B320" s="800"/>
      <c r="C320" s="470"/>
      <c r="D320" s="471" t="s">
        <v>981</v>
      </c>
      <c r="E320" s="472" t="s">
        <v>991</v>
      </c>
      <c r="F320" s="473" t="s">
        <v>1215</v>
      </c>
    </row>
    <row r="321" spans="1:6" outlineLevel="1" x14ac:dyDescent="0.2">
      <c r="A321" s="428"/>
      <c r="B321" s="800"/>
      <c r="C321" s="470"/>
      <c r="D321" s="471" t="s">
        <v>902</v>
      </c>
      <c r="E321" s="472" t="s">
        <v>912</v>
      </c>
      <c r="F321" s="473" t="s">
        <v>1216</v>
      </c>
    </row>
    <row r="322" spans="1:6" outlineLevel="1" x14ac:dyDescent="0.2">
      <c r="A322" s="428"/>
      <c r="B322" s="800"/>
      <c r="C322" s="470"/>
      <c r="D322" s="471" t="s">
        <v>753</v>
      </c>
      <c r="E322" s="472" t="s">
        <v>894</v>
      </c>
      <c r="F322" s="473" t="s">
        <v>1217</v>
      </c>
    </row>
    <row r="323" spans="1:6" ht="24" outlineLevel="1" x14ac:dyDescent="0.2">
      <c r="A323" s="428"/>
      <c r="B323" s="800"/>
      <c r="C323" s="470"/>
      <c r="D323" s="471" t="s">
        <v>904</v>
      </c>
      <c r="E323" s="472" t="s">
        <v>903</v>
      </c>
      <c r="F323" s="473" t="s">
        <v>1211</v>
      </c>
    </row>
    <row r="324" spans="1:6" ht="12.75" customHeight="1" outlineLevel="1" x14ac:dyDescent="0.2">
      <c r="A324" s="428"/>
      <c r="B324" s="800"/>
      <c r="C324" s="470"/>
      <c r="D324" s="471" t="s">
        <v>905</v>
      </c>
      <c r="E324" s="472" t="s">
        <v>921</v>
      </c>
      <c r="F324" s="473">
        <v>867.37</v>
      </c>
    </row>
    <row r="325" spans="1:6" ht="12.75" customHeight="1" x14ac:dyDescent="0.2">
      <c r="A325" s="428"/>
      <c r="B325" s="800"/>
      <c r="C325" s="470"/>
      <c r="D325" s="471" t="s">
        <v>728</v>
      </c>
      <c r="E325" s="472" t="s">
        <v>731</v>
      </c>
      <c r="F325" s="473" t="s">
        <v>1218</v>
      </c>
    </row>
    <row r="326" spans="1:6" outlineLevel="1" x14ac:dyDescent="0.2">
      <c r="A326" s="428"/>
      <c r="B326" s="801"/>
      <c r="C326" s="470"/>
      <c r="D326" s="471" t="s">
        <v>707</v>
      </c>
      <c r="E326" s="472" t="s">
        <v>898</v>
      </c>
      <c r="F326" s="473"/>
    </row>
    <row r="327" spans="1:6" ht="38.25" outlineLevel="1" x14ac:dyDescent="0.2">
      <c r="A327" s="428"/>
      <c r="B327" s="871">
        <v>15</v>
      </c>
      <c r="C327" s="466" t="s">
        <v>1219</v>
      </c>
      <c r="D327" s="467" t="s">
        <v>983</v>
      </c>
      <c r="E327" s="468" t="s">
        <v>1220</v>
      </c>
      <c r="F327" s="469" t="s">
        <v>1221</v>
      </c>
    </row>
    <row r="328" spans="1:6" ht="12.75" customHeight="1" outlineLevel="1" x14ac:dyDescent="0.2">
      <c r="A328" s="428"/>
      <c r="B328" s="800"/>
      <c r="C328" s="470"/>
      <c r="D328" s="471" t="s">
        <v>708</v>
      </c>
      <c r="E328" s="472" t="s">
        <v>973</v>
      </c>
      <c r="F328" s="473" t="s">
        <v>535</v>
      </c>
    </row>
    <row r="329" spans="1:6" ht="12.75" customHeight="1" outlineLevel="1" x14ac:dyDescent="0.2">
      <c r="A329" s="428"/>
      <c r="B329" s="800"/>
      <c r="C329" s="470"/>
      <c r="D329" s="471" t="s">
        <v>1028</v>
      </c>
      <c r="E329" s="472" t="s">
        <v>993</v>
      </c>
      <c r="F329" s="473" t="s">
        <v>535</v>
      </c>
    </row>
    <row r="330" spans="1:6" ht="12.75" customHeight="1" outlineLevel="1" x14ac:dyDescent="0.2">
      <c r="A330" s="428"/>
      <c r="B330" s="800"/>
      <c r="C330" s="470"/>
      <c r="D330" s="471" t="s">
        <v>729</v>
      </c>
      <c r="E330" s="472" t="s">
        <v>730</v>
      </c>
      <c r="F330" s="473" t="s">
        <v>1222</v>
      </c>
    </row>
    <row r="331" spans="1:6" ht="12.75" customHeight="1" outlineLevel="1" x14ac:dyDescent="0.2">
      <c r="A331" s="428"/>
      <c r="B331" s="800"/>
      <c r="C331" s="470"/>
      <c r="D331" s="471" t="s">
        <v>750</v>
      </c>
      <c r="E331" s="472" t="s">
        <v>730</v>
      </c>
      <c r="F331" s="473" t="s">
        <v>1222</v>
      </c>
    </row>
    <row r="332" spans="1:6" ht="12.75" customHeight="1" outlineLevel="1" x14ac:dyDescent="0.2">
      <c r="A332" s="428"/>
      <c r="B332" s="800"/>
      <c r="C332" s="470"/>
      <c r="D332" s="471" t="s">
        <v>900</v>
      </c>
      <c r="E332" s="472" t="s">
        <v>903</v>
      </c>
      <c r="F332" s="473" t="s">
        <v>1223</v>
      </c>
    </row>
    <row r="333" spans="1:6" ht="12.75" customHeight="1" outlineLevel="1" x14ac:dyDescent="0.2">
      <c r="A333" s="428"/>
      <c r="B333" s="800"/>
      <c r="C333" s="470"/>
      <c r="D333" s="471" t="s">
        <v>752</v>
      </c>
      <c r="E333" s="472" t="s">
        <v>910</v>
      </c>
      <c r="F333" s="473" t="s">
        <v>1224</v>
      </c>
    </row>
    <row r="334" spans="1:6" ht="12.75" customHeight="1" outlineLevel="1" x14ac:dyDescent="0.2">
      <c r="A334" s="428"/>
      <c r="B334" s="800"/>
      <c r="C334" s="470"/>
      <c r="D334" s="471" t="s">
        <v>974</v>
      </c>
      <c r="E334" s="472" t="s">
        <v>896</v>
      </c>
      <c r="F334" s="473" t="s">
        <v>1225</v>
      </c>
    </row>
    <row r="335" spans="1:6" ht="12.75" customHeight="1" outlineLevel="1" x14ac:dyDescent="0.2">
      <c r="A335" s="428"/>
      <c r="B335" s="800"/>
      <c r="C335" s="470"/>
      <c r="D335" s="471" t="s">
        <v>975</v>
      </c>
      <c r="E335" s="472" t="s">
        <v>730</v>
      </c>
      <c r="F335" s="473" t="s">
        <v>1222</v>
      </c>
    </row>
    <row r="336" spans="1:6" ht="12.75" customHeight="1" outlineLevel="1" x14ac:dyDescent="0.2">
      <c r="A336" s="428"/>
      <c r="B336" s="800"/>
      <c r="C336" s="470"/>
      <c r="D336" s="471" t="s">
        <v>976</v>
      </c>
      <c r="E336" s="472" t="s">
        <v>730</v>
      </c>
      <c r="F336" s="473" t="s">
        <v>1222</v>
      </c>
    </row>
    <row r="337" spans="1:6" ht="24" outlineLevel="1" x14ac:dyDescent="0.2">
      <c r="A337" s="428"/>
      <c r="B337" s="800"/>
      <c r="C337" s="470"/>
      <c r="D337" s="471" t="s">
        <v>977</v>
      </c>
      <c r="E337" s="472" t="s">
        <v>934</v>
      </c>
      <c r="F337" s="473" t="s">
        <v>1226</v>
      </c>
    </row>
    <row r="338" spans="1:6" ht="12.75" customHeight="1" outlineLevel="1" x14ac:dyDescent="0.2">
      <c r="A338" s="428"/>
      <c r="B338" s="800"/>
      <c r="C338" s="470"/>
      <c r="D338" s="471" t="s">
        <v>979</v>
      </c>
      <c r="E338" s="472" t="s">
        <v>730</v>
      </c>
      <c r="F338" s="473" t="s">
        <v>1222</v>
      </c>
    </row>
    <row r="339" spans="1:6" ht="12.75" customHeight="1" outlineLevel="1" x14ac:dyDescent="0.2">
      <c r="A339" s="428"/>
      <c r="B339" s="800"/>
      <c r="C339" s="470"/>
      <c r="D339" s="471" t="s">
        <v>980</v>
      </c>
      <c r="E339" s="472" t="s">
        <v>921</v>
      </c>
      <c r="F339" s="473">
        <v>788.51</v>
      </c>
    </row>
    <row r="340" spans="1:6" outlineLevel="1" x14ac:dyDescent="0.2">
      <c r="A340" s="428"/>
      <c r="B340" s="800"/>
      <c r="C340" s="470"/>
      <c r="D340" s="471" t="s">
        <v>981</v>
      </c>
      <c r="E340" s="472" t="s">
        <v>991</v>
      </c>
      <c r="F340" s="473" t="s">
        <v>1227</v>
      </c>
    </row>
    <row r="341" spans="1:6" outlineLevel="1" x14ac:dyDescent="0.2">
      <c r="A341" s="428"/>
      <c r="B341" s="800"/>
      <c r="C341" s="470"/>
      <c r="D341" s="471" t="s">
        <v>902</v>
      </c>
      <c r="E341" s="472" t="s">
        <v>912</v>
      </c>
      <c r="F341" s="473" t="s">
        <v>1228</v>
      </c>
    </row>
    <row r="342" spans="1:6" ht="12.75" customHeight="1" outlineLevel="1" x14ac:dyDescent="0.2">
      <c r="A342" s="428"/>
      <c r="B342" s="800"/>
      <c r="C342" s="470"/>
      <c r="D342" s="471" t="s">
        <v>753</v>
      </c>
      <c r="E342" s="472" t="s">
        <v>894</v>
      </c>
      <c r="F342" s="473" t="s">
        <v>1229</v>
      </c>
    </row>
    <row r="343" spans="1:6" ht="24" outlineLevel="1" x14ac:dyDescent="0.2">
      <c r="A343" s="428"/>
      <c r="B343" s="800"/>
      <c r="C343" s="470"/>
      <c r="D343" s="471" t="s">
        <v>904</v>
      </c>
      <c r="E343" s="472" t="s">
        <v>903</v>
      </c>
      <c r="F343" s="473" t="s">
        <v>1223</v>
      </c>
    </row>
    <row r="344" spans="1:6" outlineLevel="1" x14ac:dyDescent="0.2">
      <c r="A344" s="428"/>
      <c r="B344" s="800"/>
      <c r="C344" s="470"/>
      <c r="D344" s="471" t="s">
        <v>905</v>
      </c>
      <c r="E344" s="472" t="s">
        <v>921</v>
      </c>
      <c r="F344" s="473">
        <v>788.51</v>
      </c>
    </row>
    <row r="345" spans="1:6" outlineLevel="1" x14ac:dyDescent="0.2">
      <c r="A345" s="428"/>
      <c r="B345" s="800"/>
      <c r="C345" s="470"/>
      <c r="D345" s="471" t="s">
        <v>728</v>
      </c>
      <c r="E345" s="472" t="s">
        <v>731</v>
      </c>
      <c r="F345" s="473" t="s">
        <v>1230</v>
      </c>
    </row>
    <row r="346" spans="1:6" ht="12.75" customHeight="1" outlineLevel="1" x14ac:dyDescent="0.2">
      <c r="A346" s="428"/>
      <c r="B346" s="801"/>
      <c r="C346" s="470"/>
      <c r="D346" s="471" t="s">
        <v>707</v>
      </c>
      <c r="E346" s="472" t="s">
        <v>898</v>
      </c>
      <c r="F346" s="473"/>
    </row>
    <row r="347" spans="1:6" ht="12.75" customHeight="1" outlineLevel="1" x14ac:dyDescent="0.2">
      <c r="A347" s="428"/>
      <c r="B347" s="871">
        <v>16</v>
      </c>
      <c r="C347" s="466" t="s">
        <v>1231</v>
      </c>
      <c r="D347" s="467" t="s">
        <v>985</v>
      </c>
      <c r="E347" s="468" t="s">
        <v>1031</v>
      </c>
      <c r="F347" s="469" t="s">
        <v>1032</v>
      </c>
    </row>
    <row r="348" spans="1:6" outlineLevel="1" x14ac:dyDescent="0.2">
      <c r="A348" s="428"/>
      <c r="B348" s="800"/>
      <c r="C348" s="470"/>
      <c r="D348" s="471" t="s">
        <v>708</v>
      </c>
      <c r="E348" s="472" t="s">
        <v>973</v>
      </c>
      <c r="F348" s="473" t="s">
        <v>535</v>
      </c>
    </row>
    <row r="349" spans="1:6" ht="12.75" customHeight="1" outlineLevel="1" x14ac:dyDescent="0.2">
      <c r="A349" s="428"/>
      <c r="B349" s="800"/>
      <c r="C349" s="470"/>
      <c r="D349" s="471" t="s">
        <v>1028</v>
      </c>
      <c r="E349" s="472" t="s">
        <v>993</v>
      </c>
      <c r="F349" s="473" t="s">
        <v>535</v>
      </c>
    </row>
    <row r="350" spans="1:6" ht="12.75" customHeight="1" outlineLevel="1" x14ac:dyDescent="0.2">
      <c r="A350" s="428"/>
      <c r="B350" s="800"/>
      <c r="C350" s="470"/>
      <c r="D350" s="471" t="s">
        <v>729</v>
      </c>
      <c r="E350" s="472" t="s">
        <v>730</v>
      </c>
      <c r="F350" s="473">
        <v>957.04</v>
      </c>
    </row>
    <row r="351" spans="1:6" ht="24" x14ac:dyDescent="0.2">
      <c r="A351" s="428"/>
      <c r="B351" s="800"/>
      <c r="C351" s="470"/>
      <c r="D351" s="471" t="s">
        <v>750</v>
      </c>
      <c r="E351" s="472" t="s">
        <v>730</v>
      </c>
      <c r="F351" s="473">
        <v>957.04</v>
      </c>
    </row>
    <row r="352" spans="1:6" outlineLevel="1" x14ac:dyDescent="0.2">
      <c r="A352" s="428"/>
      <c r="B352" s="800"/>
      <c r="C352" s="470"/>
      <c r="D352" s="471" t="s">
        <v>900</v>
      </c>
      <c r="E352" s="472" t="s">
        <v>903</v>
      </c>
      <c r="F352" s="473" t="s">
        <v>1033</v>
      </c>
    </row>
    <row r="353" spans="1:6" ht="24" outlineLevel="1" x14ac:dyDescent="0.2">
      <c r="A353" s="428"/>
      <c r="B353" s="800"/>
      <c r="C353" s="470"/>
      <c r="D353" s="471" t="s">
        <v>752</v>
      </c>
      <c r="E353" s="472" t="s">
        <v>910</v>
      </c>
      <c r="F353" s="473" t="s">
        <v>1034</v>
      </c>
    </row>
    <row r="354" spans="1:6" ht="12.75" customHeight="1" outlineLevel="1" x14ac:dyDescent="0.2">
      <c r="A354" s="428"/>
      <c r="B354" s="800"/>
      <c r="C354" s="470"/>
      <c r="D354" s="471" t="s">
        <v>974</v>
      </c>
      <c r="E354" s="472" t="s">
        <v>896</v>
      </c>
      <c r="F354" s="473" t="s">
        <v>1035</v>
      </c>
    </row>
    <row r="355" spans="1:6" ht="12.75" customHeight="1" outlineLevel="1" x14ac:dyDescent="0.2">
      <c r="A355" s="428"/>
      <c r="B355" s="800"/>
      <c r="C355" s="470"/>
      <c r="D355" s="471" t="s">
        <v>975</v>
      </c>
      <c r="E355" s="472" t="s">
        <v>730</v>
      </c>
      <c r="F355" s="473">
        <v>957.04</v>
      </c>
    </row>
    <row r="356" spans="1:6" ht="15" customHeight="1" outlineLevel="1" x14ac:dyDescent="0.2">
      <c r="A356" s="428"/>
      <c r="B356" s="800"/>
      <c r="C356" s="470"/>
      <c r="D356" s="471" t="s">
        <v>976</v>
      </c>
      <c r="E356" s="472" t="s">
        <v>730</v>
      </c>
      <c r="F356" s="473">
        <v>957.04</v>
      </c>
    </row>
    <row r="357" spans="1:6" ht="12.75" customHeight="1" outlineLevel="1" x14ac:dyDescent="0.2">
      <c r="A357" s="428"/>
      <c r="B357" s="800"/>
      <c r="C357" s="470"/>
      <c r="D357" s="471" t="s">
        <v>977</v>
      </c>
      <c r="E357" s="472" t="s">
        <v>934</v>
      </c>
      <c r="F357" s="473" t="s">
        <v>1036</v>
      </c>
    </row>
    <row r="358" spans="1:6" ht="36" customHeight="1" outlineLevel="1" x14ac:dyDescent="0.2">
      <c r="A358" s="428"/>
      <c r="B358" s="800"/>
      <c r="C358" s="470"/>
      <c r="D358" s="471" t="s">
        <v>979</v>
      </c>
      <c r="E358" s="472" t="s">
        <v>730</v>
      </c>
      <c r="F358" s="473">
        <v>957.04</v>
      </c>
    </row>
    <row r="359" spans="1:6" ht="12.75" customHeight="1" outlineLevel="1" x14ac:dyDescent="0.2">
      <c r="A359" s="428"/>
      <c r="B359" s="800"/>
      <c r="C359" s="470"/>
      <c r="D359" s="471" t="s">
        <v>980</v>
      </c>
      <c r="E359" s="472" t="s">
        <v>921</v>
      </c>
      <c r="F359" s="473">
        <v>478.52</v>
      </c>
    </row>
    <row r="360" spans="1:6" outlineLevel="1" x14ac:dyDescent="0.2">
      <c r="A360" s="428"/>
      <c r="B360" s="800"/>
      <c r="C360" s="470"/>
      <c r="D360" s="471" t="s">
        <v>981</v>
      </c>
      <c r="E360" s="472" t="s">
        <v>991</v>
      </c>
      <c r="F360" s="473" t="s">
        <v>1037</v>
      </c>
    </row>
    <row r="361" spans="1:6" ht="12.75" customHeight="1" outlineLevel="1" x14ac:dyDescent="0.2">
      <c r="A361" s="428"/>
      <c r="B361" s="800"/>
      <c r="C361" s="470"/>
      <c r="D361" s="471" t="s">
        <v>902</v>
      </c>
      <c r="E361" s="472" t="s">
        <v>912</v>
      </c>
      <c r="F361" s="473" t="s">
        <v>1038</v>
      </c>
    </row>
    <row r="362" spans="1:6" ht="12.75" customHeight="1" outlineLevel="1" x14ac:dyDescent="0.2">
      <c r="A362" s="428"/>
      <c r="B362" s="800"/>
      <c r="C362" s="470"/>
      <c r="D362" s="471" t="s">
        <v>753</v>
      </c>
      <c r="E362" s="472" t="s">
        <v>894</v>
      </c>
      <c r="F362" s="473" t="s">
        <v>1039</v>
      </c>
    </row>
    <row r="363" spans="1:6" ht="12.75" customHeight="1" outlineLevel="1" x14ac:dyDescent="0.2">
      <c r="A363" s="428"/>
      <c r="B363" s="800"/>
      <c r="C363" s="470"/>
      <c r="D363" s="471" t="s">
        <v>904</v>
      </c>
      <c r="E363" s="472" t="s">
        <v>903</v>
      </c>
      <c r="F363" s="473" t="s">
        <v>1033</v>
      </c>
    </row>
    <row r="364" spans="1:6" ht="12.75" customHeight="1" outlineLevel="1" x14ac:dyDescent="0.2">
      <c r="A364" s="428"/>
      <c r="B364" s="800"/>
      <c r="C364" s="470"/>
      <c r="D364" s="471" t="s">
        <v>905</v>
      </c>
      <c r="E364" s="472" t="s">
        <v>921</v>
      </c>
      <c r="F364" s="473">
        <v>478.52</v>
      </c>
    </row>
    <row r="365" spans="1:6" ht="12.75" customHeight="1" outlineLevel="1" x14ac:dyDescent="0.2">
      <c r="A365" s="428"/>
      <c r="B365" s="800"/>
      <c r="C365" s="470"/>
      <c r="D365" s="471" t="s">
        <v>728</v>
      </c>
      <c r="E365" s="472" t="s">
        <v>731</v>
      </c>
      <c r="F365" s="473" t="s">
        <v>1040</v>
      </c>
    </row>
    <row r="366" spans="1:6" outlineLevel="1" x14ac:dyDescent="0.2">
      <c r="A366" s="428"/>
      <c r="B366" s="801"/>
      <c r="C366" s="470"/>
      <c r="D366" s="471" t="s">
        <v>707</v>
      </c>
      <c r="E366" s="472" t="s">
        <v>898</v>
      </c>
      <c r="F366" s="473"/>
    </row>
    <row r="367" spans="1:6" ht="12.75" customHeight="1" outlineLevel="1" x14ac:dyDescent="0.2">
      <c r="A367" s="428"/>
      <c r="B367" s="871">
        <v>17</v>
      </c>
      <c r="C367" s="466" t="s">
        <v>1232</v>
      </c>
      <c r="D367" s="467" t="s">
        <v>932</v>
      </c>
      <c r="E367" s="468" t="s">
        <v>1233</v>
      </c>
      <c r="F367" s="469" t="s">
        <v>1234</v>
      </c>
    </row>
    <row r="368" spans="1:6" ht="12.75" customHeight="1" outlineLevel="1" x14ac:dyDescent="0.2">
      <c r="A368" s="428"/>
      <c r="B368" s="800"/>
      <c r="C368" s="470"/>
      <c r="D368" s="471" t="s">
        <v>1235</v>
      </c>
      <c r="E368" s="472" t="s">
        <v>1236</v>
      </c>
      <c r="F368" s="473" t="s">
        <v>535</v>
      </c>
    </row>
    <row r="369" spans="1:6" outlineLevel="1" x14ac:dyDescent="0.2">
      <c r="A369" s="428"/>
      <c r="B369" s="800"/>
      <c r="C369" s="470"/>
      <c r="D369" s="471" t="s">
        <v>708</v>
      </c>
      <c r="E369" s="472" t="s">
        <v>899</v>
      </c>
      <c r="F369" s="473" t="s">
        <v>535</v>
      </c>
    </row>
    <row r="370" spans="1:6" ht="12.75" customHeight="1" outlineLevel="1" x14ac:dyDescent="0.2">
      <c r="A370" s="428"/>
      <c r="B370" s="800"/>
      <c r="C370" s="470"/>
      <c r="D370" s="471" t="s">
        <v>729</v>
      </c>
      <c r="E370" s="472" t="s">
        <v>730</v>
      </c>
      <c r="F370" s="473">
        <v>707.88</v>
      </c>
    </row>
    <row r="371" spans="1:6" ht="12.75" customHeight="1" outlineLevel="1" x14ac:dyDescent="0.2">
      <c r="A371" s="428"/>
      <c r="B371" s="800"/>
      <c r="C371" s="470"/>
      <c r="D371" s="471" t="s">
        <v>750</v>
      </c>
      <c r="E371" s="472" t="s">
        <v>751</v>
      </c>
      <c r="F371" s="473" t="s">
        <v>1237</v>
      </c>
    </row>
    <row r="372" spans="1:6" outlineLevel="1" x14ac:dyDescent="0.2">
      <c r="A372" s="428"/>
      <c r="B372" s="800"/>
      <c r="C372" s="470"/>
      <c r="D372" s="471" t="s">
        <v>900</v>
      </c>
      <c r="E372" s="472" t="s">
        <v>895</v>
      </c>
      <c r="F372" s="473" t="s">
        <v>1238</v>
      </c>
    </row>
    <row r="373" spans="1:6" ht="24" outlineLevel="1" x14ac:dyDescent="0.2">
      <c r="A373" s="428"/>
      <c r="B373" s="800"/>
      <c r="C373" s="470"/>
      <c r="D373" s="471" t="s">
        <v>752</v>
      </c>
      <c r="E373" s="472" t="s">
        <v>901</v>
      </c>
      <c r="F373" s="473" t="s">
        <v>1239</v>
      </c>
    </row>
    <row r="374" spans="1:6" outlineLevel="1" x14ac:dyDescent="0.2">
      <c r="A374" s="428"/>
      <c r="B374" s="800"/>
      <c r="C374" s="470"/>
      <c r="D374" s="471" t="s">
        <v>902</v>
      </c>
      <c r="E374" s="472" t="s">
        <v>903</v>
      </c>
      <c r="F374" s="473" t="s">
        <v>1240</v>
      </c>
    </row>
    <row r="375" spans="1:6" outlineLevel="1" x14ac:dyDescent="0.2">
      <c r="A375" s="428"/>
      <c r="B375" s="800"/>
      <c r="C375" s="470"/>
      <c r="D375" s="471" t="s">
        <v>753</v>
      </c>
      <c r="E375" s="472" t="s">
        <v>897</v>
      </c>
      <c r="F375" s="473" t="s">
        <v>1241</v>
      </c>
    </row>
    <row r="376" spans="1:6" ht="12.75" customHeight="1" outlineLevel="1" x14ac:dyDescent="0.2">
      <c r="A376" s="428"/>
      <c r="B376" s="800"/>
      <c r="C376" s="470"/>
      <c r="D376" s="471" t="s">
        <v>904</v>
      </c>
      <c r="E376" s="472" t="s">
        <v>903</v>
      </c>
      <c r="F376" s="473" t="s">
        <v>1240</v>
      </c>
    </row>
    <row r="377" spans="1:6" x14ac:dyDescent="0.2">
      <c r="A377" s="428"/>
      <c r="B377" s="800"/>
      <c r="C377" s="470"/>
      <c r="D377" s="471" t="s">
        <v>905</v>
      </c>
      <c r="E377" s="472" t="s">
        <v>730</v>
      </c>
      <c r="F377" s="473">
        <v>707.88</v>
      </c>
    </row>
    <row r="378" spans="1:6" ht="12.75" customHeight="1" outlineLevel="1" x14ac:dyDescent="0.2">
      <c r="A378" s="428"/>
      <c r="B378" s="800"/>
      <c r="C378" s="470"/>
      <c r="D378" s="471" t="s">
        <v>728</v>
      </c>
      <c r="E378" s="472" t="s">
        <v>897</v>
      </c>
      <c r="F378" s="473" t="s">
        <v>1241</v>
      </c>
    </row>
    <row r="379" spans="1:6" ht="36" outlineLevel="1" x14ac:dyDescent="0.2">
      <c r="A379" s="428"/>
      <c r="B379" s="800"/>
      <c r="C379" s="470"/>
      <c r="D379" s="471" t="s">
        <v>906</v>
      </c>
      <c r="E379" s="472" t="s">
        <v>897</v>
      </c>
      <c r="F379" s="473" t="s">
        <v>1241</v>
      </c>
    </row>
    <row r="380" spans="1:6" ht="36" outlineLevel="1" x14ac:dyDescent="0.2">
      <c r="A380" s="428"/>
      <c r="B380" s="800"/>
      <c r="C380" s="470"/>
      <c r="D380" s="471" t="s">
        <v>907</v>
      </c>
      <c r="E380" s="472" t="s">
        <v>751</v>
      </c>
      <c r="F380" s="473" t="s">
        <v>1237</v>
      </c>
    </row>
    <row r="381" spans="1:6" ht="12.75" customHeight="1" outlineLevel="1" x14ac:dyDescent="0.2">
      <c r="A381" s="428"/>
      <c r="B381" s="800"/>
      <c r="C381" s="470"/>
      <c r="D381" s="471" t="s">
        <v>908</v>
      </c>
      <c r="E381" s="472" t="s">
        <v>751</v>
      </c>
      <c r="F381" s="473" t="s">
        <v>1237</v>
      </c>
    </row>
    <row r="382" spans="1:6" ht="12.75" customHeight="1" outlineLevel="1" x14ac:dyDescent="0.2">
      <c r="A382" s="428"/>
      <c r="B382" s="800"/>
      <c r="C382" s="470"/>
      <c r="D382" s="471" t="s">
        <v>909</v>
      </c>
      <c r="E382" s="472" t="s">
        <v>910</v>
      </c>
      <c r="F382" s="473" t="s">
        <v>1242</v>
      </c>
    </row>
    <row r="383" spans="1:6" ht="36" outlineLevel="1" x14ac:dyDescent="0.2">
      <c r="A383" s="428"/>
      <c r="B383" s="800"/>
      <c r="C383" s="470"/>
      <c r="D383" s="471" t="s">
        <v>911</v>
      </c>
      <c r="E383" s="472" t="s">
        <v>912</v>
      </c>
      <c r="F383" s="473" t="s">
        <v>1243</v>
      </c>
    </row>
    <row r="384" spans="1:6" ht="12.75" customHeight="1" outlineLevel="1" x14ac:dyDescent="0.2">
      <c r="A384" s="428"/>
      <c r="B384" s="800"/>
      <c r="C384" s="470"/>
      <c r="D384" s="471" t="s">
        <v>913</v>
      </c>
      <c r="E384" s="472" t="s">
        <v>730</v>
      </c>
      <c r="F384" s="473">
        <v>707.88</v>
      </c>
    </row>
    <row r="385" spans="1:6" ht="12.75" customHeight="1" outlineLevel="1" x14ac:dyDescent="0.2">
      <c r="A385" s="428"/>
      <c r="B385" s="800"/>
      <c r="C385" s="470"/>
      <c r="D385" s="471" t="s">
        <v>914</v>
      </c>
      <c r="E385" s="472" t="s">
        <v>915</v>
      </c>
      <c r="F385" s="473" t="s">
        <v>1244</v>
      </c>
    </row>
    <row r="386" spans="1:6" ht="12.75" customHeight="1" outlineLevel="1" x14ac:dyDescent="0.2">
      <c r="A386" s="428"/>
      <c r="B386" s="800"/>
      <c r="C386" s="470"/>
      <c r="D386" s="471" t="s">
        <v>916</v>
      </c>
      <c r="E386" s="472" t="s">
        <v>535</v>
      </c>
      <c r="F386" s="473" t="s">
        <v>535</v>
      </c>
    </row>
    <row r="387" spans="1:6" ht="24" outlineLevel="1" x14ac:dyDescent="0.2">
      <c r="A387" s="428"/>
      <c r="B387" s="800"/>
      <c r="C387" s="470"/>
      <c r="D387" s="471" t="s">
        <v>917</v>
      </c>
      <c r="E387" s="472" t="s">
        <v>535</v>
      </c>
      <c r="F387" s="473" t="s">
        <v>535</v>
      </c>
    </row>
    <row r="388" spans="1:6" ht="12.75" customHeight="1" outlineLevel="1" x14ac:dyDescent="0.2">
      <c r="A388" s="428"/>
      <c r="B388" s="800"/>
      <c r="C388" s="470"/>
      <c r="D388" s="471" t="s">
        <v>918</v>
      </c>
      <c r="E388" s="472" t="s">
        <v>535</v>
      </c>
      <c r="F388" s="473" t="s">
        <v>535</v>
      </c>
    </row>
    <row r="389" spans="1:6" ht="12.75" customHeight="1" outlineLevel="1" x14ac:dyDescent="0.2">
      <c r="A389" s="428"/>
      <c r="B389" s="801"/>
      <c r="C389" s="470"/>
      <c r="D389" s="471" t="s">
        <v>707</v>
      </c>
      <c r="E389" s="472" t="s">
        <v>898</v>
      </c>
      <c r="F389" s="473"/>
    </row>
    <row r="390" spans="1:6" ht="12.75" customHeight="1" outlineLevel="1" x14ac:dyDescent="0.2">
      <c r="A390" s="428"/>
      <c r="B390" s="871">
        <v>18</v>
      </c>
      <c r="C390" s="466" t="s">
        <v>1245</v>
      </c>
      <c r="D390" s="467" t="s">
        <v>932</v>
      </c>
      <c r="E390" s="468" t="s">
        <v>1246</v>
      </c>
      <c r="F390" s="469" t="s">
        <v>1247</v>
      </c>
    </row>
    <row r="391" spans="1:6" ht="12.75" customHeight="1" outlineLevel="1" x14ac:dyDescent="0.2">
      <c r="A391" s="428"/>
      <c r="B391" s="800"/>
      <c r="C391" s="470"/>
      <c r="D391" s="471" t="s">
        <v>1235</v>
      </c>
      <c r="E391" s="472" t="s">
        <v>1236</v>
      </c>
      <c r="F391" s="473" t="s">
        <v>535</v>
      </c>
    </row>
    <row r="392" spans="1:6" ht="12.75" customHeight="1" outlineLevel="1" x14ac:dyDescent="0.2">
      <c r="A392" s="428"/>
      <c r="B392" s="800"/>
      <c r="C392" s="470"/>
      <c r="D392" s="471" t="s">
        <v>919</v>
      </c>
      <c r="E392" s="472" t="s">
        <v>920</v>
      </c>
      <c r="F392" s="473" t="s">
        <v>535</v>
      </c>
    </row>
    <row r="393" spans="1:6" outlineLevel="1" x14ac:dyDescent="0.2">
      <c r="A393" s="428"/>
      <c r="B393" s="800"/>
      <c r="C393" s="470"/>
      <c r="D393" s="471" t="s">
        <v>708</v>
      </c>
      <c r="E393" s="472" t="s">
        <v>899</v>
      </c>
      <c r="F393" s="473" t="s">
        <v>535</v>
      </c>
    </row>
    <row r="394" spans="1:6" ht="12.75" customHeight="1" outlineLevel="1" x14ac:dyDescent="0.2">
      <c r="A394" s="428"/>
      <c r="B394" s="800"/>
      <c r="C394" s="470"/>
      <c r="D394" s="471" t="s">
        <v>729</v>
      </c>
      <c r="E394" s="472" t="s">
        <v>730</v>
      </c>
      <c r="F394" s="473" t="s">
        <v>1248</v>
      </c>
    </row>
    <row r="395" spans="1:6" ht="24" outlineLevel="1" x14ac:dyDescent="0.2">
      <c r="A395" s="428"/>
      <c r="B395" s="800"/>
      <c r="C395" s="470"/>
      <c r="D395" s="471" t="s">
        <v>750</v>
      </c>
      <c r="E395" s="472" t="s">
        <v>751</v>
      </c>
      <c r="F395" s="473" t="s">
        <v>1249</v>
      </c>
    </row>
    <row r="396" spans="1:6" ht="12.75" customHeight="1" outlineLevel="1" x14ac:dyDescent="0.2">
      <c r="A396" s="428"/>
      <c r="B396" s="800"/>
      <c r="C396" s="470"/>
      <c r="D396" s="471" t="s">
        <v>900</v>
      </c>
      <c r="E396" s="472" t="s">
        <v>895</v>
      </c>
      <c r="F396" s="473" t="s">
        <v>1250</v>
      </c>
    </row>
    <row r="397" spans="1:6" ht="24" outlineLevel="1" x14ac:dyDescent="0.2">
      <c r="A397" s="428"/>
      <c r="B397" s="800"/>
      <c r="C397" s="470"/>
      <c r="D397" s="471" t="s">
        <v>752</v>
      </c>
      <c r="E397" s="472" t="s">
        <v>901</v>
      </c>
      <c r="F397" s="473" t="s">
        <v>1251</v>
      </c>
    </row>
    <row r="398" spans="1:6" ht="12.75" customHeight="1" outlineLevel="1" x14ac:dyDescent="0.2">
      <c r="A398" s="428"/>
      <c r="B398" s="800"/>
      <c r="C398" s="470"/>
      <c r="D398" s="471" t="s">
        <v>902</v>
      </c>
      <c r="E398" s="472" t="s">
        <v>903</v>
      </c>
      <c r="F398" s="473" t="s">
        <v>1252</v>
      </c>
    </row>
    <row r="399" spans="1:6" ht="12.75" customHeight="1" outlineLevel="1" x14ac:dyDescent="0.2">
      <c r="A399" s="428"/>
      <c r="B399" s="800"/>
      <c r="C399" s="470"/>
      <c r="D399" s="471" t="s">
        <v>753</v>
      </c>
      <c r="E399" s="472" t="s">
        <v>897</v>
      </c>
      <c r="F399" s="473" t="s">
        <v>1253</v>
      </c>
    </row>
    <row r="400" spans="1:6" ht="12.75" customHeight="1" outlineLevel="1" x14ac:dyDescent="0.2">
      <c r="A400" s="428"/>
      <c r="B400" s="800"/>
      <c r="C400" s="470"/>
      <c r="D400" s="471" t="s">
        <v>904</v>
      </c>
      <c r="E400" s="472" t="s">
        <v>903</v>
      </c>
      <c r="F400" s="473" t="s">
        <v>1252</v>
      </c>
    </row>
    <row r="401" spans="1:6" outlineLevel="1" x14ac:dyDescent="0.2">
      <c r="A401" s="428"/>
      <c r="B401" s="800"/>
      <c r="C401" s="470"/>
      <c r="D401" s="471" t="s">
        <v>905</v>
      </c>
      <c r="E401" s="472" t="s">
        <v>730</v>
      </c>
      <c r="F401" s="473" t="s">
        <v>1248</v>
      </c>
    </row>
    <row r="402" spans="1:6" ht="12.75" customHeight="1" outlineLevel="1" x14ac:dyDescent="0.2">
      <c r="A402" s="428"/>
      <c r="B402" s="800"/>
      <c r="C402" s="470"/>
      <c r="D402" s="471" t="s">
        <v>728</v>
      </c>
      <c r="E402" s="472" t="s">
        <v>897</v>
      </c>
      <c r="F402" s="473" t="s">
        <v>1253</v>
      </c>
    </row>
    <row r="403" spans="1:6" ht="12.75" customHeight="1" outlineLevel="1" x14ac:dyDescent="0.2">
      <c r="A403" s="428"/>
      <c r="B403" s="800"/>
      <c r="C403" s="470"/>
      <c r="D403" s="471" t="s">
        <v>906</v>
      </c>
      <c r="E403" s="472" t="s">
        <v>897</v>
      </c>
      <c r="F403" s="473" t="s">
        <v>1253</v>
      </c>
    </row>
    <row r="404" spans="1:6" ht="12.75" customHeight="1" x14ac:dyDescent="0.2">
      <c r="A404" s="428"/>
      <c r="B404" s="800"/>
      <c r="C404" s="470"/>
      <c r="D404" s="471" t="s">
        <v>907</v>
      </c>
      <c r="E404" s="472" t="s">
        <v>751</v>
      </c>
      <c r="F404" s="473" t="s">
        <v>1249</v>
      </c>
    </row>
    <row r="405" spans="1:6" ht="12.75" customHeight="1" outlineLevel="1" x14ac:dyDescent="0.2">
      <c r="A405" s="428"/>
      <c r="B405" s="800"/>
      <c r="C405" s="470"/>
      <c r="D405" s="471" t="s">
        <v>908</v>
      </c>
      <c r="E405" s="472" t="s">
        <v>751</v>
      </c>
      <c r="F405" s="473" t="s">
        <v>1249</v>
      </c>
    </row>
    <row r="406" spans="1:6" ht="12.75" customHeight="1" outlineLevel="1" x14ac:dyDescent="0.2">
      <c r="A406" s="428"/>
      <c r="B406" s="800"/>
      <c r="C406" s="470"/>
      <c r="D406" s="471" t="s">
        <v>909</v>
      </c>
      <c r="E406" s="472" t="s">
        <v>910</v>
      </c>
      <c r="F406" s="473" t="s">
        <v>1254</v>
      </c>
    </row>
    <row r="407" spans="1:6" ht="36" outlineLevel="1" x14ac:dyDescent="0.2">
      <c r="A407" s="428"/>
      <c r="B407" s="800"/>
      <c r="C407" s="470"/>
      <c r="D407" s="471" t="s">
        <v>911</v>
      </c>
      <c r="E407" s="472" t="s">
        <v>912</v>
      </c>
      <c r="F407" s="473" t="s">
        <v>1255</v>
      </c>
    </row>
    <row r="408" spans="1:6" ht="12.75" customHeight="1" outlineLevel="1" x14ac:dyDescent="0.2">
      <c r="A408" s="428"/>
      <c r="B408" s="800"/>
      <c r="C408" s="470"/>
      <c r="D408" s="471" t="s">
        <v>913</v>
      </c>
      <c r="E408" s="472" t="s">
        <v>730</v>
      </c>
      <c r="F408" s="473" t="s">
        <v>1248</v>
      </c>
    </row>
    <row r="409" spans="1:6" ht="12.75" customHeight="1" outlineLevel="1" x14ac:dyDescent="0.2">
      <c r="A409" s="428"/>
      <c r="B409" s="800"/>
      <c r="C409" s="470"/>
      <c r="D409" s="471" t="s">
        <v>914</v>
      </c>
      <c r="E409" s="472" t="s">
        <v>915</v>
      </c>
      <c r="F409" s="473" t="s">
        <v>1242</v>
      </c>
    </row>
    <row r="410" spans="1:6" ht="12.75" customHeight="1" outlineLevel="1" x14ac:dyDescent="0.2">
      <c r="A410" s="428"/>
      <c r="B410" s="800"/>
      <c r="C410" s="470"/>
      <c r="D410" s="471" t="s">
        <v>916</v>
      </c>
      <c r="E410" s="472" t="s">
        <v>535</v>
      </c>
      <c r="F410" s="473" t="s">
        <v>535</v>
      </c>
    </row>
    <row r="411" spans="1:6" ht="24" outlineLevel="1" x14ac:dyDescent="0.2">
      <c r="A411" s="428"/>
      <c r="B411" s="800"/>
      <c r="C411" s="470"/>
      <c r="D411" s="471" t="s">
        <v>917</v>
      </c>
      <c r="E411" s="472" t="s">
        <v>535</v>
      </c>
      <c r="F411" s="473" t="s">
        <v>535</v>
      </c>
    </row>
    <row r="412" spans="1:6" ht="12.75" customHeight="1" outlineLevel="1" x14ac:dyDescent="0.2">
      <c r="A412" s="428"/>
      <c r="B412" s="800"/>
      <c r="C412" s="470"/>
      <c r="D412" s="471" t="s">
        <v>918</v>
      </c>
      <c r="E412" s="472" t="s">
        <v>535</v>
      </c>
      <c r="F412" s="473" t="s">
        <v>535</v>
      </c>
    </row>
    <row r="413" spans="1:6" outlineLevel="1" x14ac:dyDescent="0.2">
      <c r="A413" s="428"/>
      <c r="B413" s="801"/>
      <c r="C413" s="470"/>
      <c r="D413" s="471" t="s">
        <v>707</v>
      </c>
      <c r="E413" s="472" t="s">
        <v>898</v>
      </c>
      <c r="F413" s="473"/>
    </row>
    <row r="414" spans="1:6" ht="12.75" customHeight="1" outlineLevel="1" x14ac:dyDescent="0.2">
      <c r="A414" s="428"/>
      <c r="B414" s="871">
        <v>19</v>
      </c>
      <c r="C414" s="466" t="s">
        <v>1256</v>
      </c>
      <c r="D414" s="467" t="s">
        <v>986</v>
      </c>
      <c r="E414" s="468" t="s">
        <v>1257</v>
      </c>
      <c r="F414" s="469" t="s">
        <v>1258</v>
      </c>
    </row>
    <row r="415" spans="1:6" ht="12.75" customHeight="1" outlineLevel="1" x14ac:dyDescent="0.2">
      <c r="A415" s="428"/>
      <c r="B415" s="800"/>
      <c r="C415" s="470"/>
      <c r="D415" s="471" t="s">
        <v>708</v>
      </c>
      <c r="E415" s="472" t="s">
        <v>992</v>
      </c>
      <c r="F415" s="473" t="s">
        <v>535</v>
      </c>
    </row>
    <row r="416" spans="1:6" ht="36" outlineLevel="1" x14ac:dyDescent="0.2">
      <c r="A416" s="428"/>
      <c r="B416" s="800"/>
      <c r="C416" s="470"/>
      <c r="D416" s="471" t="s">
        <v>1028</v>
      </c>
      <c r="E416" s="472" t="s">
        <v>993</v>
      </c>
      <c r="F416" s="473" t="s">
        <v>535</v>
      </c>
    </row>
    <row r="417" spans="1:6" ht="12.75" customHeight="1" outlineLevel="1" x14ac:dyDescent="0.2">
      <c r="A417" s="428"/>
      <c r="B417" s="800"/>
      <c r="C417" s="470"/>
      <c r="D417" s="471" t="s">
        <v>729</v>
      </c>
      <c r="E417" s="472" t="s">
        <v>730</v>
      </c>
      <c r="F417" s="473">
        <v>249.69</v>
      </c>
    </row>
    <row r="418" spans="1:6" ht="12.75" customHeight="1" outlineLevel="1" x14ac:dyDescent="0.2">
      <c r="A418" s="428"/>
      <c r="B418" s="800"/>
      <c r="C418" s="470"/>
      <c r="D418" s="471" t="s">
        <v>750</v>
      </c>
      <c r="E418" s="472" t="s">
        <v>730</v>
      </c>
      <c r="F418" s="473">
        <v>249.69</v>
      </c>
    </row>
    <row r="419" spans="1:6" ht="12.75" customHeight="1" outlineLevel="1" x14ac:dyDescent="0.2">
      <c r="A419" s="428"/>
      <c r="B419" s="800"/>
      <c r="C419" s="470"/>
      <c r="D419" s="471" t="s">
        <v>900</v>
      </c>
      <c r="E419" s="472" t="s">
        <v>903</v>
      </c>
      <c r="F419" s="473">
        <v>749.07</v>
      </c>
    </row>
    <row r="420" spans="1:6" ht="24" outlineLevel="1" x14ac:dyDescent="0.2">
      <c r="A420" s="428"/>
      <c r="B420" s="800"/>
      <c r="C420" s="470"/>
      <c r="D420" s="471" t="s">
        <v>752</v>
      </c>
      <c r="E420" s="472" t="s">
        <v>910</v>
      </c>
      <c r="F420" s="473" t="s">
        <v>1259</v>
      </c>
    </row>
    <row r="421" spans="1:6" ht="12.75" customHeight="1" outlineLevel="1" x14ac:dyDescent="0.2">
      <c r="A421" s="428"/>
      <c r="B421" s="800"/>
      <c r="C421" s="470"/>
      <c r="D421" s="471" t="s">
        <v>974</v>
      </c>
      <c r="E421" s="472" t="s">
        <v>896</v>
      </c>
      <c r="F421" s="473" t="s">
        <v>1260</v>
      </c>
    </row>
    <row r="422" spans="1:6" ht="12.75" customHeight="1" outlineLevel="1" x14ac:dyDescent="0.2">
      <c r="A422" s="428"/>
      <c r="B422" s="800"/>
      <c r="C422" s="470"/>
      <c r="D422" s="471" t="s">
        <v>975</v>
      </c>
      <c r="E422" s="472" t="s">
        <v>730</v>
      </c>
      <c r="F422" s="473">
        <v>249.69</v>
      </c>
    </row>
    <row r="423" spans="1:6" ht="12.75" customHeight="1" outlineLevel="1" x14ac:dyDescent="0.2">
      <c r="A423" s="428"/>
      <c r="B423" s="800"/>
      <c r="C423" s="470"/>
      <c r="D423" s="471" t="s">
        <v>976</v>
      </c>
      <c r="E423" s="472" t="s">
        <v>730</v>
      </c>
      <c r="F423" s="473">
        <v>249.69</v>
      </c>
    </row>
    <row r="424" spans="1:6" ht="24" outlineLevel="1" x14ac:dyDescent="0.2">
      <c r="A424" s="428"/>
      <c r="B424" s="800"/>
      <c r="C424" s="470"/>
      <c r="D424" s="471" t="s">
        <v>977</v>
      </c>
      <c r="E424" s="472" t="s">
        <v>934</v>
      </c>
      <c r="F424" s="473" t="s">
        <v>1261</v>
      </c>
    </row>
    <row r="425" spans="1:6" ht="12.75" customHeight="1" outlineLevel="1" x14ac:dyDescent="0.2">
      <c r="A425" s="428"/>
      <c r="B425" s="800"/>
      <c r="C425" s="470"/>
      <c r="D425" s="471" t="s">
        <v>979</v>
      </c>
      <c r="E425" s="472" t="s">
        <v>730</v>
      </c>
      <c r="F425" s="473">
        <v>249.69</v>
      </c>
    </row>
    <row r="426" spans="1:6" ht="12.75" customHeight="1" outlineLevel="1" x14ac:dyDescent="0.2">
      <c r="A426" s="428"/>
      <c r="B426" s="800"/>
      <c r="C426" s="470"/>
      <c r="D426" s="471" t="s">
        <v>980</v>
      </c>
      <c r="E426" s="472" t="s">
        <v>921</v>
      </c>
      <c r="F426" s="473">
        <v>124.84</v>
      </c>
    </row>
    <row r="427" spans="1:6" ht="12.75" customHeight="1" outlineLevel="1" x14ac:dyDescent="0.2">
      <c r="A427" s="428"/>
      <c r="B427" s="800"/>
      <c r="C427" s="470"/>
      <c r="D427" s="471" t="s">
        <v>981</v>
      </c>
      <c r="E427" s="472" t="s">
        <v>991</v>
      </c>
      <c r="F427" s="473" t="s">
        <v>1262</v>
      </c>
    </row>
    <row r="428" spans="1:6" ht="12.75" customHeight="1" outlineLevel="1" x14ac:dyDescent="0.2">
      <c r="A428" s="428"/>
      <c r="B428" s="800"/>
      <c r="C428" s="470"/>
      <c r="D428" s="471" t="s">
        <v>902</v>
      </c>
      <c r="E428" s="472" t="s">
        <v>912</v>
      </c>
      <c r="F428" s="473">
        <v>374.53</v>
      </c>
    </row>
    <row r="429" spans="1:6" ht="12.75" customHeight="1" outlineLevel="1" x14ac:dyDescent="0.2">
      <c r="A429" s="428"/>
      <c r="B429" s="800"/>
      <c r="C429" s="470"/>
      <c r="D429" s="471" t="s">
        <v>753</v>
      </c>
      <c r="E429" s="472" t="s">
        <v>894</v>
      </c>
      <c r="F429" s="473" t="s">
        <v>1263</v>
      </c>
    </row>
    <row r="430" spans="1:6" ht="24" x14ac:dyDescent="0.2">
      <c r="A430" s="428"/>
      <c r="B430" s="800"/>
      <c r="C430" s="470"/>
      <c r="D430" s="471" t="s">
        <v>904</v>
      </c>
      <c r="E430" s="472" t="s">
        <v>903</v>
      </c>
      <c r="F430" s="473">
        <v>749.07</v>
      </c>
    </row>
    <row r="431" spans="1:6" ht="12.75" customHeight="1" outlineLevel="1" x14ac:dyDescent="0.2">
      <c r="A431" s="428"/>
      <c r="B431" s="800"/>
      <c r="C431" s="470"/>
      <c r="D431" s="471" t="s">
        <v>905</v>
      </c>
      <c r="E431" s="472" t="s">
        <v>921</v>
      </c>
      <c r="F431" s="473">
        <v>124.84</v>
      </c>
    </row>
    <row r="432" spans="1:6" ht="12.75" customHeight="1" outlineLevel="1" x14ac:dyDescent="0.2">
      <c r="A432" s="428"/>
      <c r="B432" s="800"/>
      <c r="C432" s="470"/>
      <c r="D432" s="471" t="s">
        <v>728</v>
      </c>
      <c r="E432" s="472" t="s">
        <v>731</v>
      </c>
      <c r="F432" s="473">
        <v>998.75</v>
      </c>
    </row>
    <row r="433" spans="1:6" ht="12.75" customHeight="1" outlineLevel="1" x14ac:dyDescent="0.2">
      <c r="A433" s="428"/>
      <c r="B433" s="801"/>
      <c r="C433" s="470"/>
      <c r="D433" s="471" t="s">
        <v>707</v>
      </c>
      <c r="E433" s="472" t="s">
        <v>898</v>
      </c>
      <c r="F433" s="473"/>
    </row>
    <row r="434" spans="1:6" ht="12.75" customHeight="1" outlineLevel="1" x14ac:dyDescent="0.2">
      <c r="A434" s="428"/>
      <c r="B434" s="871">
        <v>20</v>
      </c>
      <c r="C434" s="466" t="s">
        <v>1264</v>
      </c>
      <c r="D434" s="467" t="s">
        <v>1265</v>
      </c>
      <c r="E434" s="468" t="s">
        <v>966</v>
      </c>
      <c r="F434" s="469"/>
    </row>
    <row r="435" spans="1:6" ht="12.75" customHeight="1" outlineLevel="1" x14ac:dyDescent="0.2">
      <c r="A435" s="428"/>
      <c r="B435" s="801"/>
      <c r="C435" s="470"/>
      <c r="D435" s="471" t="s">
        <v>1266</v>
      </c>
      <c r="E435" s="472" t="s">
        <v>1267</v>
      </c>
      <c r="F435" s="473" t="s">
        <v>535</v>
      </c>
    </row>
    <row r="436" spans="1:6" ht="12.75" customHeight="1" outlineLevel="1" x14ac:dyDescent="0.2">
      <c r="A436" s="428"/>
      <c r="B436" s="871">
        <v>21</v>
      </c>
      <c r="C436" s="466" t="s">
        <v>1268</v>
      </c>
      <c r="D436" s="467" t="s">
        <v>1265</v>
      </c>
      <c r="E436" s="468" t="s">
        <v>966</v>
      </c>
      <c r="F436" s="469"/>
    </row>
    <row r="437" spans="1:6" outlineLevel="1" x14ac:dyDescent="0.2">
      <c r="A437" s="428"/>
      <c r="B437" s="801"/>
      <c r="C437" s="470"/>
      <c r="D437" s="471" t="s">
        <v>1266</v>
      </c>
      <c r="E437" s="472" t="s">
        <v>1267</v>
      </c>
      <c r="F437" s="473" t="s">
        <v>535</v>
      </c>
    </row>
    <row r="438" spans="1:6" ht="12.75" customHeight="1" outlineLevel="1" x14ac:dyDescent="0.2">
      <c r="A438" s="428"/>
      <c r="B438" s="871">
        <v>22</v>
      </c>
      <c r="C438" s="466" t="s">
        <v>1269</v>
      </c>
      <c r="D438" s="467" t="s">
        <v>1265</v>
      </c>
      <c r="E438" s="468" t="s">
        <v>966</v>
      </c>
      <c r="F438" s="469"/>
    </row>
    <row r="439" spans="1:6" ht="12.75" customHeight="1" outlineLevel="1" x14ac:dyDescent="0.2">
      <c r="A439" s="428"/>
      <c r="B439" s="801"/>
      <c r="C439" s="470"/>
      <c r="D439" s="471" t="s">
        <v>1266</v>
      </c>
      <c r="E439" s="472" t="s">
        <v>1267</v>
      </c>
      <c r="F439" s="473" t="s">
        <v>535</v>
      </c>
    </row>
    <row r="440" spans="1:6" ht="76.5" outlineLevel="1" x14ac:dyDescent="0.2">
      <c r="A440" s="428"/>
      <c r="B440" s="871">
        <v>23</v>
      </c>
      <c r="C440" s="466" t="s">
        <v>1270</v>
      </c>
      <c r="D440" s="467" t="s">
        <v>1271</v>
      </c>
      <c r="E440" s="468" t="s">
        <v>1272</v>
      </c>
      <c r="F440" s="469" t="s">
        <v>1273</v>
      </c>
    </row>
    <row r="441" spans="1:6" ht="12.75" customHeight="1" outlineLevel="1" x14ac:dyDescent="0.2">
      <c r="A441" s="428"/>
      <c r="B441" s="800"/>
      <c r="C441" s="470"/>
      <c r="D441" s="471" t="s">
        <v>1274</v>
      </c>
      <c r="E441" s="472" t="s">
        <v>1275</v>
      </c>
      <c r="F441" s="473" t="s">
        <v>535</v>
      </c>
    </row>
    <row r="442" spans="1:6" outlineLevel="1" x14ac:dyDescent="0.2">
      <c r="A442" s="428"/>
      <c r="B442" s="800"/>
      <c r="C442" s="470"/>
      <c r="D442" s="471" t="s">
        <v>708</v>
      </c>
      <c r="E442" s="472" t="s">
        <v>899</v>
      </c>
      <c r="F442" s="473" t="s">
        <v>535</v>
      </c>
    </row>
    <row r="443" spans="1:6" ht="12.75" customHeight="1" outlineLevel="1" x14ac:dyDescent="0.2">
      <c r="A443" s="428"/>
      <c r="B443" s="800"/>
      <c r="C443" s="470"/>
      <c r="D443" s="471" t="s">
        <v>729</v>
      </c>
      <c r="E443" s="472" t="s">
        <v>730</v>
      </c>
      <c r="F443" s="473">
        <v>204.67</v>
      </c>
    </row>
    <row r="444" spans="1:6" ht="12.75" customHeight="1" outlineLevel="1" x14ac:dyDescent="0.2">
      <c r="A444" s="428"/>
      <c r="B444" s="800"/>
      <c r="C444" s="470"/>
      <c r="D444" s="471" t="s">
        <v>937</v>
      </c>
      <c r="E444" s="472" t="s">
        <v>730</v>
      </c>
      <c r="F444" s="473">
        <v>204.67</v>
      </c>
    </row>
    <row r="445" spans="1:6" ht="12.75" customHeight="1" outlineLevel="1" x14ac:dyDescent="0.2">
      <c r="A445" s="428"/>
      <c r="B445" s="800"/>
      <c r="C445" s="470"/>
      <c r="D445" s="471" t="s">
        <v>938</v>
      </c>
      <c r="E445" s="472" t="s">
        <v>903</v>
      </c>
      <c r="F445" s="473">
        <v>614.02</v>
      </c>
    </row>
    <row r="446" spans="1:6" ht="12.75" customHeight="1" outlineLevel="1" x14ac:dyDescent="0.2">
      <c r="A446" s="428"/>
      <c r="B446" s="800"/>
      <c r="C446" s="470"/>
      <c r="D446" s="471" t="s">
        <v>929</v>
      </c>
      <c r="E446" s="472" t="s">
        <v>730</v>
      </c>
      <c r="F446" s="473">
        <v>204.67</v>
      </c>
    </row>
    <row r="447" spans="1:6" ht="12.75" customHeight="1" outlineLevel="1" x14ac:dyDescent="0.2">
      <c r="A447" s="428"/>
      <c r="B447" s="800"/>
      <c r="C447" s="470"/>
      <c r="D447" s="471" t="s">
        <v>939</v>
      </c>
      <c r="E447" s="472" t="s">
        <v>921</v>
      </c>
      <c r="F447" s="473">
        <v>102.34</v>
      </c>
    </row>
    <row r="448" spans="1:6" ht="12.75" customHeight="1" outlineLevel="1" x14ac:dyDescent="0.2">
      <c r="A448" s="428"/>
      <c r="B448" s="800"/>
      <c r="C448" s="470"/>
      <c r="D448" s="471" t="s">
        <v>940</v>
      </c>
      <c r="E448" s="472" t="s">
        <v>894</v>
      </c>
      <c r="F448" s="473">
        <v>921.02</v>
      </c>
    </row>
    <row r="449" spans="1:6" ht="12.75" customHeight="1" outlineLevel="1" x14ac:dyDescent="0.2">
      <c r="A449" s="428"/>
      <c r="B449" s="800"/>
      <c r="C449" s="470"/>
      <c r="D449" s="471" t="s">
        <v>904</v>
      </c>
      <c r="E449" s="472" t="s">
        <v>912</v>
      </c>
      <c r="F449" s="473">
        <v>307.01</v>
      </c>
    </row>
    <row r="450" spans="1:6" ht="12.75" customHeight="1" outlineLevel="1" x14ac:dyDescent="0.2">
      <c r="A450" s="428"/>
      <c r="B450" s="800"/>
      <c r="C450" s="470"/>
      <c r="D450" s="471" t="s">
        <v>728</v>
      </c>
      <c r="E450" s="472" t="s">
        <v>915</v>
      </c>
      <c r="F450" s="473">
        <v>511.68</v>
      </c>
    </row>
    <row r="451" spans="1:6" ht="12.75" customHeight="1" outlineLevel="1" x14ac:dyDescent="0.2">
      <c r="A451" s="428"/>
      <c r="B451" s="800"/>
      <c r="C451" s="470"/>
      <c r="D451" s="471" t="s">
        <v>941</v>
      </c>
      <c r="E451" s="472" t="s">
        <v>942</v>
      </c>
      <c r="F451" s="473" t="s">
        <v>1276</v>
      </c>
    </row>
    <row r="452" spans="1:6" ht="48" x14ac:dyDescent="0.2">
      <c r="A452" s="428"/>
      <c r="B452" s="800"/>
      <c r="C452" s="470"/>
      <c r="D452" s="471" t="s">
        <v>943</v>
      </c>
      <c r="E452" s="472" t="s">
        <v>944</v>
      </c>
      <c r="F452" s="473" t="s">
        <v>1277</v>
      </c>
    </row>
    <row r="453" spans="1:6" ht="12.75" customHeight="1" outlineLevel="1" x14ac:dyDescent="0.2">
      <c r="A453" s="428"/>
      <c r="B453" s="800"/>
      <c r="C453" s="470"/>
      <c r="D453" s="471" t="s">
        <v>945</v>
      </c>
      <c r="E453" s="472" t="s">
        <v>946</v>
      </c>
      <c r="F453" s="473">
        <v>153.5</v>
      </c>
    </row>
    <row r="454" spans="1:6" ht="12.75" customHeight="1" outlineLevel="1" x14ac:dyDescent="0.2">
      <c r="A454" s="428"/>
      <c r="B454" s="800"/>
      <c r="C454" s="470"/>
      <c r="D454" s="471" t="s">
        <v>947</v>
      </c>
      <c r="E454" s="472" t="s">
        <v>948</v>
      </c>
      <c r="F454" s="473">
        <v>255.84</v>
      </c>
    </row>
    <row r="455" spans="1:6" ht="12.75" customHeight="1" outlineLevel="1" x14ac:dyDescent="0.2">
      <c r="A455" s="428"/>
      <c r="B455" s="800"/>
      <c r="C455" s="470"/>
      <c r="D455" s="471" t="s">
        <v>949</v>
      </c>
      <c r="E455" s="472" t="s">
        <v>934</v>
      </c>
      <c r="F455" s="473" t="s">
        <v>1278</v>
      </c>
    </row>
    <row r="456" spans="1:6" ht="12.75" customHeight="1" outlineLevel="1" x14ac:dyDescent="0.2">
      <c r="A456" s="428"/>
      <c r="B456" s="800"/>
      <c r="C456" s="470"/>
      <c r="D456" s="471" t="s">
        <v>950</v>
      </c>
      <c r="E456" s="472" t="s">
        <v>948</v>
      </c>
      <c r="F456" s="473">
        <v>255.84</v>
      </c>
    </row>
    <row r="457" spans="1:6" ht="12.75" customHeight="1" outlineLevel="1" x14ac:dyDescent="0.2">
      <c r="A457" s="428"/>
      <c r="B457" s="800"/>
      <c r="C457" s="470"/>
      <c r="D457" s="471" t="s">
        <v>951</v>
      </c>
      <c r="E457" s="472" t="s">
        <v>946</v>
      </c>
      <c r="F457" s="473">
        <v>153.5</v>
      </c>
    </row>
    <row r="458" spans="1:6" ht="12.75" customHeight="1" outlineLevel="1" x14ac:dyDescent="0.2">
      <c r="A458" s="428"/>
      <c r="B458" s="801"/>
      <c r="C458" s="470"/>
      <c r="D458" s="471" t="s">
        <v>707</v>
      </c>
      <c r="E458" s="472" t="s">
        <v>898</v>
      </c>
      <c r="F458" s="473"/>
    </row>
    <row r="459" spans="1:6" ht="63.75" outlineLevel="1" x14ac:dyDescent="0.2">
      <c r="A459" s="428"/>
      <c r="B459" s="871">
        <v>24</v>
      </c>
      <c r="C459" s="466" t="s">
        <v>1279</v>
      </c>
      <c r="D459" s="467" t="s">
        <v>986</v>
      </c>
      <c r="E459" s="468" t="s">
        <v>1280</v>
      </c>
      <c r="F459" s="469" t="s">
        <v>1281</v>
      </c>
    </row>
    <row r="460" spans="1:6" ht="12.75" customHeight="1" outlineLevel="1" x14ac:dyDescent="0.2">
      <c r="A460" s="428"/>
      <c r="B460" s="800"/>
      <c r="C460" s="470"/>
      <c r="D460" s="471" t="s">
        <v>708</v>
      </c>
      <c r="E460" s="472" t="s">
        <v>992</v>
      </c>
      <c r="F460" s="473" t="s">
        <v>535</v>
      </c>
    </row>
    <row r="461" spans="1:6" ht="36" outlineLevel="1" x14ac:dyDescent="0.2">
      <c r="A461" s="428"/>
      <c r="B461" s="800"/>
      <c r="C461" s="470"/>
      <c r="D461" s="471" t="s">
        <v>1028</v>
      </c>
      <c r="E461" s="472" t="s">
        <v>993</v>
      </c>
      <c r="F461" s="473" t="s">
        <v>535</v>
      </c>
    </row>
    <row r="462" spans="1:6" ht="12.75" customHeight="1" outlineLevel="1" x14ac:dyDescent="0.2">
      <c r="A462" s="428"/>
      <c r="B462" s="800"/>
      <c r="C462" s="470"/>
      <c r="D462" s="471" t="s">
        <v>729</v>
      </c>
      <c r="E462" s="472" t="s">
        <v>730</v>
      </c>
      <c r="F462" s="473">
        <v>259.17</v>
      </c>
    </row>
    <row r="463" spans="1:6" ht="12.75" customHeight="1" outlineLevel="1" x14ac:dyDescent="0.2">
      <c r="A463" s="428"/>
      <c r="B463" s="800"/>
      <c r="C463" s="470"/>
      <c r="D463" s="471" t="s">
        <v>750</v>
      </c>
      <c r="E463" s="472" t="s">
        <v>730</v>
      </c>
      <c r="F463" s="473">
        <v>259.17</v>
      </c>
    </row>
    <row r="464" spans="1:6" outlineLevel="1" x14ac:dyDescent="0.2">
      <c r="A464" s="428"/>
      <c r="B464" s="800"/>
      <c r="C464" s="470"/>
      <c r="D464" s="471" t="s">
        <v>900</v>
      </c>
      <c r="E464" s="472" t="s">
        <v>903</v>
      </c>
      <c r="F464" s="473">
        <v>777.51</v>
      </c>
    </row>
    <row r="465" spans="1:6" ht="12.75" customHeight="1" outlineLevel="1" x14ac:dyDescent="0.2">
      <c r="A465" s="428"/>
      <c r="B465" s="800"/>
      <c r="C465" s="470"/>
      <c r="D465" s="471" t="s">
        <v>752</v>
      </c>
      <c r="E465" s="472" t="s">
        <v>910</v>
      </c>
      <c r="F465" s="473" t="s">
        <v>1282</v>
      </c>
    </row>
    <row r="466" spans="1:6" ht="12.75" customHeight="1" outlineLevel="1" x14ac:dyDescent="0.2">
      <c r="A466" s="428"/>
      <c r="B466" s="800"/>
      <c r="C466" s="470"/>
      <c r="D466" s="471" t="s">
        <v>974</v>
      </c>
      <c r="E466" s="472" t="s">
        <v>896</v>
      </c>
      <c r="F466" s="473" t="s">
        <v>1283</v>
      </c>
    </row>
    <row r="467" spans="1:6" outlineLevel="1" x14ac:dyDescent="0.2">
      <c r="A467" s="428"/>
      <c r="B467" s="800"/>
      <c r="C467" s="470"/>
      <c r="D467" s="471" t="s">
        <v>975</v>
      </c>
      <c r="E467" s="472" t="s">
        <v>730</v>
      </c>
      <c r="F467" s="473">
        <v>259.17</v>
      </c>
    </row>
    <row r="468" spans="1:6" ht="12.75" customHeight="1" outlineLevel="1" x14ac:dyDescent="0.2">
      <c r="A468" s="428"/>
      <c r="B468" s="800"/>
      <c r="C468" s="470"/>
      <c r="D468" s="471" t="s">
        <v>976</v>
      </c>
      <c r="E468" s="472" t="s">
        <v>730</v>
      </c>
      <c r="F468" s="473">
        <v>259.17</v>
      </c>
    </row>
    <row r="469" spans="1:6" ht="24" outlineLevel="1" x14ac:dyDescent="0.2">
      <c r="A469" s="428"/>
      <c r="B469" s="800"/>
      <c r="C469" s="470"/>
      <c r="D469" s="471" t="s">
        <v>977</v>
      </c>
      <c r="E469" s="472" t="s">
        <v>934</v>
      </c>
      <c r="F469" s="473" t="s">
        <v>1284</v>
      </c>
    </row>
    <row r="470" spans="1:6" ht="12.75" customHeight="1" outlineLevel="1" x14ac:dyDescent="0.2">
      <c r="A470" s="428"/>
      <c r="B470" s="800"/>
      <c r="C470" s="470"/>
      <c r="D470" s="471" t="s">
        <v>979</v>
      </c>
      <c r="E470" s="472" t="s">
        <v>730</v>
      </c>
      <c r="F470" s="473">
        <v>259.17</v>
      </c>
    </row>
    <row r="471" spans="1:6" ht="12.75" customHeight="1" outlineLevel="1" x14ac:dyDescent="0.2">
      <c r="A471" s="428"/>
      <c r="B471" s="800"/>
      <c r="C471" s="470"/>
      <c r="D471" s="471" t="s">
        <v>980</v>
      </c>
      <c r="E471" s="472" t="s">
        <v>921</v>
      </c>
      <c r="F471" s="473">
        <v>129.59</v>
      </c>
    </row>
    <row r="472" spans="1:6" ht="12.75" customHeight="1" outlineLevel="1" x14ac:dyDescent="0.2">
      <c r="A472" s="428"/>
      <c r="B472" s="800"/>
      <c r="C472" s="470"/>
      <c r="D472" s="471" t="s">
        <v>981</v>
      </c>
      <c r="E472" s="472" t="s">
        <v>991</v>
      </c>
      <c r="F472" s="473" t="s">
        <v>1285</v>
      </c>
    </row>
    <row r="473" spans="1:6" outlineLevel="1" x14ac:dyDescent="0.2">
      <c r="A473" s="428"/>
      <c r="B473" s="800"/>
      <c r="C473" s="470"/>
      <c r="D473" s="471" t="s">
        <v>902</v>
      </c>
      <c r="E473" s="472" t="s">
        <v>912</v>
      </c>
      <c r="F473" s="473">
        <v>388.76</v>
      </c>
    </row>
    <row r="474" spans="1:6" ht="12.75" customHeight="1" outlineLevel="1" x14ac:dyDescent="0.2">
      <c r="A474" s="428"/>
      <c r="B474" s="800"/>
      <c r="C474" s="470"/>
      <c r="D474" s="471" t="s">
        <v>753</v>
      </c>
      <c r="E474" s="472" t="s">
        <v>894</v>
      </c>
      <c r="F474" s="473" t="s">
        <v>1286</v>
      </c>
    </row>
    <row r="475" spans="1:6" ht="12.75" customHeight="1" outlineLevel="1" x14ac:dyDescent="0.2">
      <c r="A475" s="428"/>
      <c r="B475" s="800"/>
      <c r="C475" s="470"/>
      <c r="D475" s="471" t="s">
        <v>904</v>
      </c>
      <c r="E475" s="472" t="s">
        <v>903</v>
      </c>
      <c r="F475" s="473">
        <v>777.51</v>
      </c>
    </row>
    <row r="476" spans="1:6" ht="12.75" customHeight="1" outlineLevel="1" x14ac:dyDescent="0.2">
      <c r="A476" s="428"/>
      <c r="B476" s="800"/>
      <c r="C476" s="470"/>
      <c r="D476" s="471" t="s">
        <v>905</v>
      </c>
      <c r="E476" s="472" t="s">
        <v>921</v>
      </c>
      <c r="F476" s="473">
        <v>129.59</v>
      </c>
    </row>
    <row r="477" spans="1:6" ht="12.75" customHeight="1" outlineLevel="1" x14ac:dyDescent="0.2">
      <c r="A477" s="428"/>
      <c r="B477" s="800"/>
      <c r="C477" s="470"/>
      <c r="D477" s="471" t="s">
        <v>728</v>
      </c>
      <c r="E477" s="472" t="s">
        <v>731</v>
      </c>
      <c r="F477" s="473" t="s">
        <v>1287</v>
      </c>
    </row>
    <row r="478" spans="1:6" ht="12.75" customHeight="1" x14ac:dyDescent="0.2">
      <c r="A478" s="428"/>
      <c r="B478" s="801"/>
      <c r="C478" s="470"/>
      <c r="D478" s="471" t="s">
        <v>707</v>
      </c>
      <c r="E478" s="472" t="s">
        <v>898</v>
      </c>
      <c r="F478" s="473"/>
    </row>
    <row r="479" spans="1:6" ht="51" x14ac:dyDescent="0.2">
      <c r="A479" s="428"/>
      <c r="B479" s="871">
        <v>25</v>
      </c>
      <c r="C479" s="466" t="s">
        <v>1288</v>
      </c>
      <c r="D479" s="467" t="s">
        <v>1289</v>
      </c>
      <c r="E479" s="468" t="s">
        <v>1290</v>
      </c>
      <c r="F479" s="469">
        <v>232.57</v>
      </c>
    </row>
    <row r="480" spans="1:6" ht="12.75" customHeight="1" x14ac:dyDescent="0.2">
      <c r="A480" s="428"/>
      <c r="B480" s="800"/>
      <c r="C480" s="470"/>
      <c r="D480" s="471" t="s">
        <v>1291</v>
      </c>
      <c r="E480" s="472" t="s">
        <v>1292</v>
      </c>
      <c r="F480" s="473" t="s">
        <v>535</v>
      </c>
    </row>
    <row r="481" spans="1:6" ht="12.75" customHeight="1" x14ac:dyDescent="0.2">
      <c r="A481" s="428"/>
      <c r="B481" s="800"/>
      <c r="C481" s="470"/>
      <c r="D481" s="471" t="s">
        <v>1028</v>
      </c>
      <c r="E481" s="472" t="s">
        <v>993</v>
      </c>
      <c r="F481" s="473" t="s">
        <v>535</v>
      </c>
    </row>
    <row r="482" spans="1:6" ht="12.75" customHeight="1" x14ac:dyDescent="0.2">
      <c r="A482" s="428"/>
      <c r="B482" s="800"/>
      <c r="C482" s="470"/>
      <c r="D482" s="471" t="s">
        <v>708</v>
      </c>
      <c r="E482" s="472" t="s">
        <v>1293</v>
      </c>
      <c r="F482" s="473" t="s">
        <v>535</v>
      </c>
    </row>
    <row r="483" spans="1:6" ht="33" customHeight="1" x14ac:dyDescent="0.2">
      <c r="A483" s="428"/>
      <c r="B483" s="800"/>
      <c r="C483" s="470"/>
      <c r="D483" s="471" t="s">
        <v>729</v>
      </c>
      <c r="E483" s="472" t="s">
        <v>730</v>
      </c>
      <c r="F483" s="473">
        <v>4.6500000000000004</v>
      </c>
    </row>
    <row r="484" spans="1:6" ht="24" x14ac:dyDescent="0.2">
      <c r="A484" s="428"/>
      <c r="B484" s="800"/>
      <c r="C484" s="470"/>
      <c r="D484" s="471" t="s">
        <v>750</v>
      </c>
      <c r="E484" s="472" t="s">
        <v>730</v>
      </c>
      <c r="F484" s="473">
        <v>4.6500000000000004</v>
      </c>
    </row>
    <row r="485" spans="1:6" x14ac:dyDescent="0.2">
      <c r="A485" s="428"/>
      <c r="B485" s="800"/>
      <c r="C485" s="470"/>
      <c r="D485" s="471" t="s">
        <v>900</v>
      </c>
      <c r="E485" s="472" t="s">
        <v>903</v>
      </c>
      <c r="F485" s="473">
        <v>13.95</v>
      </c>
    </row>
    <row r="486" spans="1:6" ht="12.75" customHeight="1" x14ac:dyDescent="0.2">
      <c r="A486" s="428"/>
      <c r="B486" s="800"/>
      <c r="C486" s="470"/>
      <c r="D486" s="471" t="s">
        <v>752</v>
      </c>
      <c r="E486" s="472" t="s">
        <v>910</v>
      </c>
      <c r="F486" s="473">
        <v>27.91</v>
      </c>
    </row>
    <row r="487" spans="1:6" x14ac:dyDescent="0.2">
      <c r="A487" s="428"/>
      <c r="B487" s="800"/>
      <c r="C487" s="470"/>
      <c r="D487" s="471" t="s">
        <v>974</v>
      </c>
      <c r="E487" s="472" t="s">
        <v>896</v>
      </c>
      <c r="F487" s="473">
        <v>37.21</v>
      </c>
    </row>
    <row r="488" spans="1:6" ht="12.75" customHeight="1" x14ac:dyDescent="0.2">
      <c r="A488" s="428"/>
      <c r="B488" s="800"/>
      <c r="C488" s="470"/>
      <c r="D488" s="471" t="s">
        <v>975</v>
      </c>
      <c r="E488" s="472" t="s">
        <v>730</v>
      </c>
      <c r="F488" s="473">
        <v>4.6500000000000004</v>
      </c>
    </row>
    <row r="489" spans="1:6" ht="12.75" customHeight="1" x14ac:dyDescent="0.2">
      <c r="A489" s="428"/>
      <c r="B489" s="800"/>
      <c r="C489" s="470"/>
      <c r="D489" s="471" t="s">
        <v>976</v>
      </c>
      <c r="E489" s="472" t="s">
        <v>730</v>
      </c>
      <c r="F489" s="473">
        <v>4.6500000000000004</v>
      </c>
    </row>
    <row r="490" spans="1:6" ht="24" x14ac:dyDescent="0.2">
      <c r="A490" s="428"/>
      <c r="B490" s="800"/>
      <c r="C490" s="470"/>
      <c r="D490" s="471" t="s">
        <v>977</v>
      </c>
      <c r="E490" s="472" t="s">
        <v>934</v>
      </c>
      <c r="F490" s="473">
        <v>23.26</v>
      </c>
    </row>
    <row r="491" spans="1:6" ht="12.75" customHeight="1" x14ac:dyDescent="0.2">
      <c r="A491" s="428"/>
      <c r="B491" s="800"/>
      <c r="C491" s="470"/>
      <c r="D491" s="471" t="s">
        <v>979</v>
      </c>
      <c r="E491" s="472" t="s">
        <v>730</v>
      </c>
      <c r="F491" s="473">
        <v>4.6500000000000004</v>
      </c>
    </row>
    <row r="492" spans="1:6" ht="12.75" customHeight="1" x14ac:dyDescent="0.2">
      <c r="A492" s="428"/>
      <c r="B492" s="800"/>
      <c r="C492" s="470"/>
      <c r="D492" s="471" t="s">
        <v>980</v>
      </c>
      <c r="E492" s="472" t="s">
        <v>921</v>
      </c>
      <c r="F492" s="473">
        <v>2.33</v>
      </c>
    </row>
    <row r="493" spans="1:6" ht="12.75" customHeight="1" x14ac:dyDescent="0.2">
      <c r="A493" s="428"/>
      <c r="B493" s="800"/>
      <c r="C493" s="470"/>
      <c r="D493" s="471" t="s">
        <v>981</v>
      </c>
      <c r="E493" s="472" t="s">
        <v>991</v>
      </c>
      <c r="F493" s="473">
        <v>41.86</v>
      </c>
    </row>
    <row r="494" spans="1:6" x14ac:dyDescent="0.2">
      <c r="A494" s="428"/>
      <c r="B494" s="800"/>
      <c r="C494" s="470"/>
      <c r="D494" s="471" t="s">
        <v>902</v>
      </c>
      <c r="E494" s="472" t="s">
        <v>912</v>
      </c>
      <c r="F494" s="473">
        <v>6.98</v>
      </c>
    </row>
    <row r="495" spans="1:6" ht="12.75" customHeight="1" x14ac:dyDescent="0.2">
      <c r="A495" s="428"/>
      <c r="B495" s="800"/>
      <c r="C495" s="470"/>
      <c r="D495" s="471" t="s">
        <v>753</v>
      </c>
      <c r="E495" s="472" t="s">
        <v>894</v>
      </c>
      <c r="F495" s="473">
        <v>20.93</v>
      </c>
    </row>
    <row r="496" spans="1:6" ht="24" x14ac:dyDescent="0.2">
      <c r="A496" s="428"/>
      <c r="B496" s="800"/>
      <c r="C496" s="470"/>
      <c r="D496" s="471" t="s">
        <v>904</v>
      </c>
      <c r="E496" s="472" t="s">
        <v>903</v>
      </c>
      <c r="F496" s="473">
        <v>13.95</v>
      </c>
    </row>
    <row r="497" spans="1:6" x14ac:dyDescent="0.2">
      <c r="A497" s="428"/>
      <c r="B497" s="800"/>
      <c r="C497" s="470"/>
      <c r="D497" s="471" t="s">
        <v>905</v>
      </c>
      <c r="E497" s="472" t="s">
        <v>921</v>
      </c>
      <c r="F497" s="473">
        <v>2.33</v>
      </c>
    </row>
    <row r="498" spans="1:6" x14ac:dyDescent="0.2">
      <c r="A498" s="428"/>
      <c r="B498" s="800"/>
      <c r="C498" s="470"/>
      <c r="D498" s="471" t="s">
        <v>728</v>
      </c>
      <c r="E498" s="472" t="s">
        <v>731</v>
      </c>
      <c r="F498" s="473">
        <v>18.61</v>
      </c>
    </row>
    <row r="499" spans="1:6" x14ac:dyDescent="0.2">
      <c r="A499" s="428"/>
      <c r="B499" s="801"/>
      <c r="C499" s="470"/>
      <c r="D499" s="471" t="s">
        <v>707</v>
      </c>
      <c r="E499" s="472" t="s">
        <v>898</v>
      </c>
      <c r="F499" s="473"/>
    </row>
    <row r="500" spans="1:6" ht="38.25" x14ac:dyDescent="0.2">
      <c r="A500" s="428"/>
      <c r="B500" s="871">
        <v>26</v>
      </c>
      <c r="C500" s="466" t="s">
        <v>1294</v>
      </c>
      <c r="D500" s="467" t="s">
        <v>972</v>
      </c>
      <c r="E500" s="468" t="s">
        <v>1295</v>
      </c>
      <c r="F500" s="469" t="s">
        <v>1296</v>
      </c>
    </row>
    <row r="501" spans="1:6" x14ac:dyDescent="0.2">
      <c r="A501" s="428"/>
      <c r="B501" s="800"/>
      <c r="C501" s="470"/>
      <c r="D501" s="471" t="s">
        <v>708</v>
      </c>
      <c r="E501" s="472" t="s">
        <v>973</v>
      </c>
      <c r="F501" s="473" t="s">
        <v>535</v>
      </c>
    </row>
    <row r="502" spans="1:6" ht="36" x14ac:dyDescent="0.2">
      <c r="A502" s="428"/>
      <c r="B502" s="800"/>
      <c r="C502" s="470"/>
      <c r="D502" s="471" t="s">
        <v>1028</v>
      </c>
      <c r="E502" s="472" t="s">
        <v>993</v>
      </c>
      <c r="F502" s="473" t="s">
        <v>535</v>
      </c>
    </row>
    <row r="503" spans="1:6" ht="12.75" customHeight="1" x14ac:dyDescent="0.2">
      <c r="A503" s="428"/>
      <c r="B503" s="800"/>
      <c r="C503" s="470"/>
      <c r="D503" s="471" t="s">
        <v>729</v>
      </c>
      <c r="E503" s="472" t="s">
        <v>730</v>
      </c>
      <c r="F503" s="473">
        <v>53.76</v>
      </c>
    </row>
    <row r="504" spans="1:6" ht="24" x14ac:dyDescent="0.2">
      <c r="A504" s="428"/>
      <c r="B504" s="800"/>
      <c r="C504" s="470"/>
      <c r="D504" s="471" t="s">
        <v>750</v>
      </c>
      <c r="E504" s="472" t="s">
        <v>730</v>
      </c>
      <c r="F504" s="473">
        <v>53.76</v>
      </c>
    </row>
    <row r="505" spans="1:6" x14ac:dyDescent="0.2">
      <c r="A505" s="428"/>
      <c r="B505" s="800"/>
      <c r="C505" s="470"/>
      <c r="D505" s="471" t="s">
        <v>900</v>
      </c>
      <c r="E505" s="472" t="s">
        <v>903</v>
      </c>
      <c r="F505" s="473">
        <v>161.28</v>
      </c>
    </row>
    <row r="506" spans="1:6" ht="24" x14ac:dyDescent="0.2">
      <c r="A506" s="428"/>
      <c r="B506" s="800"/>
      <c r="C506" s="470"/>
      <c r="D506" s="471" t="s">
        <v>752</v>
      </c>
      <c r="E506" s="472" t="s">
        <v>910</v>
      </c>
      <c r="F506" s="473">
        <v>322.56</v>
      </c>
    </row>
    <row r="507" spans="1:6" x14ac:dyDescent="0.2">
      <c r="A507" s="428"/>
      <c r="B507" s="800"/>
      <c r="C507" s="470"/>
      <c r="D507" s="471" t="s">
        <v>974</v>
      </c>
      <c r="E507" s="472" t="s">
        <v>896</v>
      </c>
      <c r="F507" s="473">
        <v>430.08</v>
      </c>
    </row>
    <row r="508" spans="1:6" ht="12.75" customHeight="1" x14ac:dyDescent="0.2">
      <c r="A508" s="428"/>
      <c r="B508" s="800"/>
      <c r="C508" s="470"/>
      <c r="D508" s="471" t="s">
        <v>975</v>
      </c>
      <c r="E508" s="472" t="s">
        <v>730</v>
      </c>
      <c r="F508" s="473">
        <v>53.76</v>
      </c>
    </row>
    <row r="509" spans="1:6" x14ac:dyDescent="0.2">
      <c r="A509" s="428"/>
      <c r="B509" s="800"/>
      <c r="C509" s="470"/>
      <c r="D509" s="471" t="s">
        <v>976</v>
      </c>
      <c r="E509" s="472" t="s">
        <v>730</v>
      </c>
      <c r="F509" s="473">
        <v>53.76</v>
      </c>
    </row>
    <row r="510" spans="1:6" ht="12.75" customHeight="1" x14ac:dyDescent="0.2">
      <c r="A510" s="428"/>
      <c r="B510" s="800"/>
      <c r="C510" s="470"/>
      <c r="D510" s="471" t="s">
        <v>977</v>
      </c>
      <c r="E510" s="472" t="s">
        <v>934</v>
      </c>
      <c r="F510" s="473">
        <v>268.8</v>
      </c>
    </row>
    <row r="511" spans="1:6" ht="12.75" customHeight="1" x14ac:dyDescent="0.2">
      <c r="A511" s="428"/>
      <c r="B511" s="800"/>
      <c r="C511" s="470"/>
      <c r="D511" s="471" t="s">
        <v>979</v>
      </c>
      <c r="E511" s="472" t="s">
        <v>730</v>
      </c>
      <c r="F511" s="473">
        <v>53.76</v>
      </c>
    </row>
    <row r="512" spans="1:6" x14ac:dyDescent="0.2">
      <c r="A512" s="428"/>
      <c r="B512" s="800"/>
      <c r="C512" s="470"/>
      <c r="D512" s="471" t="s">
        <v>980</v>
      </c>
      <c r="E512" s="472" t="s">
        <v>921</v>
      </c>
      <c r="F512" s="473">
        <v>26.88</v>
      </c>
    </row>
    <row r="513" spans="1:6" ht="12.75" customHeight="1" x14ac:dyDescent="0.2">
      <c r="A513" s="428"/>
      <c r="B513" s="800"/>
      <c r="C513" s="470"/>
      <c r="D513" s="471" t="s">
        <v>981</v>
      </c>
      <c r="E513" s="472" t="s">
        <v>991</v>
      </c>
      <c r="F513" s="473">
        <v>483.84</v>
      </c>
    </row>
    <row r="514" spans="1:6" ht="12.75" customHeight="1" x14ac:dyDescent="0.2">
      <c r="A514" s="428"/>
      <c r="B514" s="800"/>
      <c r="C514" s="470"/>
      <c r="D514" s="471" t="s">
        <v>902</v>
      </c>
      <c r="E514" s="472" t="s">
        <v>912</v>
      </c>
      <c r="F514" s="473">
        <v>80.64</v>
      </c>
    </row>
    <row r="515" spans="1:6" ht="12.75" customHeight="1" x14ac:dyDescent="0.2">
      <c r="A515" s="428"/>
      <c r="B515" s="800"/>
      <c r="C515" s="470"/>
      <c r="D515" s="471" t="s">
        <v>753</v>
      </c>
      <c r="E515" s="472" t="s">
        <v>894</v>
      </c>
      <c r="F515" s="473">
        <v>241.92</v>
      </c>
    </row>
    <row r="516" spans="1:6" ht="24" x14ac:dyDescent="0.2">
      <c r="A516" s="428"/>
      <c r="B516" s="800"/>
      <c r="C516" s="470"/>
      <c r="D516" s="471" t="s">
        <v>904</v>
      </c>
      <c r="E516" s="472" t="s">
        <v>903</v>
      </c>
      <c r="F516" s="473">
        <v>161.28</v>
      </c>
    </row>
    <row r="517" spans="1:6" ht="12.75" customHeight="1" x14ac:dyDescent="0.2">
      <c r="A517" s="428"/>
      <c r="B517" s="800"/>
      <c r="C517" s="470"/>
      <c r="D517" s="471" t="s">
        <v>905</v>
      </c>
      <c r="E517" s="472" t="s">
        <v>921</v>
      </c>
      <c r="F517" s="473">
        <v>26.88</v>
      </c>
    </row>
    <row r="518" spans="1:6" x14ac:dyDescent="0.2">
      <c r="A518" s="428"/>
      <c r="B518" s="800"/>
      <c r="C518" s="470"/>
      <c r="D518" s="471" t="s">
        <v>728</v>
      </c>
      <c r="E518" s="472" t="s">
        <v>731</v>
      </c>
      <c r="F518" s="473">
        <v>215.04</v>
      </c>
    </row>
    <row r="519" spans="1:6" x14ac:dyDescent="0.2">
      <c r="A519" s="428"/>
      <c r="B519" s="801"/>
      <c r="C519" s="470"/>
      <c r="D519" s="471" t="s">
        <v>707</v>
      </c>
      <c r="E519" s="472" t="s">
        <v>898</v>
      </c>
      <c r="F519" s="473"/>
    </row>
    <row r="520" spans="1:6" ht="38.25" x14ac:dyDescent="0.2">
      <c r="A520" s="428"/>
      <c r="B520" s="871">
        <v>27</v>
      </c>
      <c r="C520" s="466" t="s">
        <v>1297</v>
      </c>
      <c r="D520" s="467" t="s">
        <v>1298</v>
      </c>
      <c r="E520" s="468" t="s">
        <v>1299</v>
      </c>
      <c r="F520" s="469" t="s">
        <v>1300</v>
      </c>
    </row>
    <row r="521" spans="1:6" ht="24" x14ac:dyDescent="0.2">
      <c r="A521" s="428"/>
      <c r="B521" s="800"/>
      <c r="C521" s="470"/>
      <c r="D521" s="471" t="s">
        <v>1301</v>
      </c>
      <c r="E521" s="472" t="s">
        <v>1197</v>
      </c>
      <c r="F521" s="473" t="s">
        <v>535</v>
      </c>
    </row>
    <row r="522" spans="1:6" x14ac:dyDescent="0.2">
      <c r="A522" s="428"/>
      <c r="B522" s="800"/>
      <c r="C522" s="470"/>
      <c r="D522" s="471" t="s">
        <v>708</v>
      </c>
      <c r="E522" s="472" t="s">
        <v>899</v>
      </c>
      <c r="F522" s="473" t="s">
        <v>535</v>
      </c>
    </row>
    <row r="523" spans="1:6" ht="24" x14ac:dyDescent="0.2">
      <c r="A523" s="428"/>
      <c r="B523" s="800"/>
      <c r="C523" s="470"/>
      <c r="D523" s="471" t="s">
        <v>1202</v>
      </c>
      <c r="E523" s="472" t="s">
        <v>1302</v>
      </c>
      <c r="F523" s="473">
        <v>728.42</v>
      </c>
    </row>
    <row r="524" spans="1:6" x14ac:dyDescent="0.2">
      <c r="A524" s="428"/>
      <c r="B524" s="800"/>
      <c r="C524" s="470"/>
      <c r="D524" s="471" t="s">
        <v>1203</v>
      </c>
      <c r="E524" s="472" t="s">
        <v>1303</v>
      </c>
      <c r="F524" s="473" t="s">
        <v>1304</v>
      </c>
    </row>
    <row r="525" spans="1:6" ht="12.75" customHeight="1" x14ac:dyDescent="0.2">
      <c r="A525" s="428"/>
      <c r="B525" s="800"/>
      <c r="C525" s="470"/>
      <c r="D525" s="471" t="s">
        <v>935</v>
      </c>
      <c r="E525" s="472" t="s">
        <v>912</v>
      </c>
      <c r="F525" s="473">
        <v>54.63</v>
      </c>
    </row>
    <row r="526" spans="1:6" x14ac:dyDescent="0.2">
      <c r="A526" s="428"/>
      <c r="B526" s="801"/>
      <c r="C526" s="470"/>
      <c r="D526" s="471" t="s">
        <v>707</v>
      </c>
      <c r="E526" s="472" t="s">
        <v>898</v>
      </c>
      <c r="F526" s="473"/>
    </row>
    <row r="527" spans="1:6" ht="38.25" x14ac:dyDescent="0.2">
      <c r="A527" s="428"/>
      <c r="B527" s="871">
        <v>28</v>
      </c>
      <c r="C527" s="466" t="s">
        <v>1305</v>
      </c>
      <c r="D527" s="467" t="s">
        <v>932</v>
      </c>
      <c r="E527" s="468" t="s">
        <v>1233</v>
      </c>
      <c r="F527" s="469" t="s">
        <v>1234</v>
      </c>
    </row>
    <row r="528" spans="1:6" ht="36" customHeight="1" x14ac:dyDescent="0.2">
      <c r="A528" s="428"/>
      <c r="B528" s="800"/>
      <c r="C528" s="470"/>
      <c r="D528" s="471" t="s">
        <v>1235</v>
      </c>
      <c r="E528" s="472" t="s">
        <v>1236</v>
      </c>
      <c r="F528" s="473" t="s">
        <v>535</v>
      </c>
    </row>
    <row r="529" spans="1:6" ht="12.75" customHeight="1" x14ac:dyDescent="0.2">
      <c r="A529" s="428"/>
      <c r="B529" s="800"/>
      <c r="C529" s="470"/>
      <c r="D529" s="471" t="s">
        <v>708</v>
      </c>
      <c r="E529" s="472" t="s">
        <v>899</v>
      </c>
      <c r="F529" s="473" t="s">
        <v>535</v>
      </c>
    </row>
    <row r="530" spans="1:6" x14ac:dyDescent="0.2">
      <c r="A530" s="428"/>
      <c r="B530" s="800"/>
      <c r="C530" s="470"/>
      <c r="D530" s="471" t="s">
        <v>729</v>
      </c>
      <c r="E530" s="472" t="s">
        <v>730</v>
      </c>
      <c r="F530" s="473">
        <v>707.88</v>
      </c>
    </row>
    <row r="531" spans="1:6" ht="12.75" customHeight="1" x14ac:dyDescent="0.2">
      <c r="A531" s="428"/>
      <c r="B531" s="800"/>
      <c r="C531" s="470"/>
      <c r="D531" s="471" t="s">
        <v>750</v>
      </c>
      <c r="E531" s="472" t="s">
        <v>751</v>
      </c>
      <c r="F531" s="473" t="s">
        <v>1237</v>
      </c>
    </row>
    <row r="532" spans="1:6" x14ac:dyDescent="0.2">
      <c r="A532" s="428"/>
      <c r="B532" s="800"/>
      <c r="C532" s="470"/>
      <c r="D532" s="471" t="s">
        <v>900</v>
      </c>
      <c r="E532" s="472" t="s">
        <v>895</v>
      </c>
      <c r="F532" s="473" t="s">
        <v>1238</v>
      </c>
    </row>
    <row r="533" spans="1:6" ht="12.75" customHeight="1" x14ac:dyDescent="0.2">
      <c r="A533" s="428"/>
      <c r="B533" s="800"/>
      <c r="C533" s="470"/>
      <c r="D533" s="471" t="s">
        <v>752</v>
      </c>
      <c r="E533" s="472" t="s">
        <v>901</v>
      </c>
      <c r="F533" s="473" t="s">
        <v>1239</v>
      </c>
    </row>
    <row r="534" spans="1:6" x14ac:dyDescent="0.2">
      <c r="A534" s="428"/>
      <c r="B534" s="800"/>
      <c r="C534" s="470"/>
      <c r="D534" s="471" t="s">
        <v>902</v>
      </c>
      <c r="E534" s="472" t="s">
        <v>903</v>
      </c>
      <c r="F534" s="473" t="s">
        <v>1240</v>
      </c>
    </row>
    <row r="535" spans="1:6" ht="12.75" customHeight="1" x14ac:dyDescent="0.2">
      <c r="A535" s="428"/>
      <c r="B535" s="800"/>
      <c r="C535" s="470"/>
      <c r="D535" s="471" t="s">
        <v>753</v>
      </c>
      <c r="E535" s="472" t="s">
        <v>897</v>
      </c>
      <c r="F535" s="473" t="s">
        <v>1241</v>
      </c>
    </row>
    <row r="536" spans="1:6" ht="12.75" customHeight="1" x14ac:dyDescent="0.2">
      <c r="A536" s="428"/>
      <c r="B536" s="800"/>
      <c r="C536" s="470"/>
      <c r="D536" s="471" t="s">
        <v>904</v>
      </c>
      <c r="E536" s="472" t="s">
        <v>903</v>
      </c>
      <c r="F536" s="473" t="s">
        <v>1240</v>
      </c>
    </row>
    <row r="537" spans="1:6" x14ac:dyDescent="0.2">
      <c r="A537" s="428"/>
      <c r="B537" s="800"/>
      <c r="C537" s="470"/>
      <c r="D537" s="471" t="s">
        <v>905</v>
      </c>
      <c r="E537" s="472" t="s">
        <v>730</v>
      </c>
      <c r="F537" s="473">
        <v>707.88</v>
      </c>
    </row>
    <row r="538" spans="1:6" ht="12.75" customHeight="1" x14ac:dyDescent="0.2">
      <c r="A538" s="428"/>
      <c r="B538" s="800"/>
      <c r="C538" s="470"/>
      <c r="D538" s="471" t="s">
        <v>728</v>
      </c>
      <c r="E538" s="472" t="s">
        <v>897</v>
      </c>
      <c r="F538" s="473" t="s">
        <v>1241</v>
      </c>
    </row>
    <row r="539" spans="1:6" ht="12.75" customHeight="1" x14ac:dyDescent="0.2">
      <c r="A539" s="428"/>
      <c r="B539" s="800"/>
      <c r="C539" s="470"/>
      <c r="D539" s="471" t="s">
        <v>906</v>
      </c>
      <c r="E539" s="472" t="s">
        <v>897</v>
      </c>
      <c r="F539" s="473" t="s">
        <v>1241</v>
      </c>
    </row>
    <row r="540" spans="1:6" ht="36" x14ac:dyDescent="0.2">
      <c r="A540" s="428"/>
      <c r="B540" s="800"/>
      <c r="C540" s="470"/>
      <c r="D540" s="471" t="s">
        <v>907</v>
      </c>
      <c r="E540" s="472" t="s">
        <v>751</v>
      </c>
      <c r="F540" s="473" t="s">
        <v>1237</v>
      </c>
    </row>
    <row r="541" spans="1:6" ht="36" x14ac:dyDescent="0.2">
      <c r="A541" s="428"/>
      <c r="B541" s="800"/>
      <c r="C541" s="470"/>
      <c r="D541" s="471" t="s">
        <v>908</v>
      </c>
      <c r="E541" s="472" t="s">
        <v>751</v>
      </c>
      <c r="F541" s="473" t="s">
        <v>1237</v>
      </c>
    </row>
    <row r="542" spans="1:6" ht="48" x14ac:dyDescent="0.2">
      <c r="A542" s="428"/>
      <c r="B542" s="800"/>
      <c r="C542" s="470"/>
      <c r="D542" s="471" t="s">
        <v>909</v>
      </c>
      <c r="E542" s="472" t="s">
        <v>910</v>
      </c>
      <c r="F542" s="473" t="s">
        <v>1242</v>
      </c>
    </row>
    <row r="543" spans="1:6" ht="36" x14ac:dyDescent="0.2">
      <c r="A543" s="428"/>
      <c r="B543" s="800"/>
      <c r="C543" s="470"/>
      <c r="D543" s="471" t="s">
        <v>911</v>
      </c>
      <c r="E543" s="472" t="s">
        <v>912</v>
      </c>
      <c r="F543" s="473" t="s">
        <v>1243</v>
      </c>
    </row>
    <row r="544" spans="1:6" ht="36" x14ac:dyDescent="0.2">
      <c r="A544" s="428"/>
      <c r="B544" s="800"/>
      <c r="C544" s="470"/>
      <c r="D544" s="471" t="s">
        <v>913</v>
      </c>
      <c r="E544" s="472" t="s">
        <v>730</v>
      </c>
      <c r="F544" s="473">
        <v>707.88</v>
      </c>
    </row>
    <row r="545" spans="1:6" ht="48" x14ac:dyDescent="0.2">
      <c r="A545" s="428"/>
      <c r="B545" s="800"/>
      <c r="C545" s="470"/>
      <c r="D545" s="471" t="s">
        <v>914</v>
      </c>
      <c r="E545" s="472" t="s">
        <v>915</v>
      </c>
      <c r="F545" s="473" t="s">
        <v>1244</v>
      </c>
    </row>
    <row r="546" spans="1:6" ht="24" x14ac:dyDescent="0.2">
      <c r="A546" s="428"/>
      <c r="B546" s="800"/>
      <c r="C546" s="470"/>
      <c r="D546" s="471" t="s">
        <v>916</v>
      </c>
      <c r="E546" s="472" t="s">
        <v>535</v>
      </c>
      <c r="F546" s="473" t="s">
        <v>535</v>
      </c>
    </row>
    <row r="547" spans="1:6" ht="24" x14ac:dyDescent="0.2">
      <c r="A547" s="428"/>
      <c r="B547" s="800"/>
      <c r="C547" s="470"/>
      <c r="D547" s="471" t="s">
        <v>917</v>
      </c>
      <c r="E547" s="472" t="s">
        <v>535</v>
      </c>
      <c r="F547" s="473" t="s">
        <v>535</v>
      </c>
    </row>
    <row r="548" spans="1:6" ht="24" x14ac:dyDescent="0.2">
      <c r="A548" s="428"/>
      <c r="B548" s="800"/>
      <c r="C548" s="470"/>
      <c r="D548" s="471" t="s">
        <v>918</v>
      </c>
      <c r="E548" s="472" t="s">
        <v>535</v>
      </c>
      <c r="F548" s="473" t="s">
        <v>535</v>
      </c>
    </row>
    <row r="549" spans="1:6" x14ac:dyDescent="0.2">
      <c r="A549" s="428"/>
      <c r="B549" s="801"/>
      <c r="C549" s="470"/>
      <c r="D549" s="471" t="s">
        <v>707</v>
      </c>
      <c r="E549" s="472" t="s">
        <v>898</v>
      </c>
      <c r="F549" s="473"/>
    </row>
    <row r="550" spans="1:6" ht="12.75" customHeight="1" x14ac:dyDescent="0.2">
      <c r="A550" s="428"/>
      <c r="B550" s="871">
        <v>29</v>
      </c>
      <c r="C550" s="466" t="s">
        <v>1306</v>
      </c>
      <c r="D550" s="467" t="s">
        <v>932</v>
      </c>
      <c r="E550" s="468" t="s">
        <v>1307</v>
      </c>
      <c r="F550" s="469" t="s">
        <v>1308</v>
      </c>
    </row>
    <row r="551" spans="1:6" ht="36" x14ac:dyDescent="0.2">
      <c r="A551" s="428"/>
      <c r="B551" s="800"/>
      <c r="C551" s="470"/>
      <c r="D551" s="471" t="s">
        <v>1235</v>
      </c>
      <c r="E551" s="472" t="s">
        <v>1236</v>
      </c>
      <c r="F551" s="473" t="s">
        <v>535</v>
      </c>
    </row>
    <row r="552" spans="1:6" ht="36" x14ac:dyDescent="0.2">
      <c r="A552" s="428"/>
      <c r="B552" s="800"/>
      <c r="C552" s="470"/>
      <c r="D552" s="471" t="s">
        <v>919</v>
      </c>
      <c r="E552" s="472" t="s">
        <v>920</v>
      </c>
      <c r="F552" s="473" t="s">
        <v>535</v>
      </c>
    </row>
    <row r="553" spans="1:6" x14ac:dyDescent="0.2">
      <c r="A553" s="428"/>
      <c r="B553" s="800"/>
      <c r="C553" s="470"/>
      <c r="D553" s="471" t="s">
        <v>708</v>
      </c>
      <c r="E553" s="472" t="s">
        <v>899</v>
      </c>
      <c r="F553" s="473" t="s">
        <v>535</v>
      </c>
    </row>
    <row r="554" spans="1:6" ht="12.75" customHeight="1" x14ac:dyDescent="0.2">
      <c r="A554" s="428"/>
      <c r="B554" s="800"/>
      <c r="C554" s="470"/>
      <c r="D554" s="471" t="s">
        <v>729</v>
      </c>
      <c r="E554" s="472" t="s">
        <v>730</v>
      </c>
      <c r="F554" s="473">
        <v>283.14999999999998</v>
      </c>
    </row>
    <row r="555" spans="1:6" ht="12.75" customHeight="1" x14ac:dyDescent="0.2">
      <c r="A555" s="428"/>
      <c r="B555" s="800"/>
      <c r="C555" s="470"/>
      <c r="D555" s="471" t="s">
        <v>750</v>
      </c>
      <c r="E555" s="472" t="s">
        <v>751</v>
      </c>
      <c r="F555" s="473">
        <v>566.29999999999995</v>
      </c>
    </row>
    <row r="556" spans="1:6" x14ac:dyDescent="0.2">
      <c r="A556" s="428"/>
      <c r="B556" s="800"/>
      <c r="C556" s="470"/>
      <c r="D556" s="471" t="s">
        <v>900</v>
      </c>
      <c r="E556" s="472" t="s">
        <v>895</v>
      </c>
      <c r="F556" s="473" t="s">
        <v>1309</v>
      </c>
    </row>
    <row r="557" spans="1:6" ht="12.75" customHeight="1" x14ac:dyDescent="0.2">
      <c r="A557" s="428"/>
      <c r="B557" s="800"/>
      <c r="C557" s="470"/>
      <c r="D557" s="471" t="s">
        <v>752</v>
      </c>
      <c r="E557" s="472" t="s">
        <v>901</v>
      </c>
      <c r="F557" s="473" t="s">
        <v>1240</v>
      </c>
    </row>
    <row r="558" spans="1:6" x14ac:dyDescent="0.2">
      <c r="A558" s="428"/>
      <c r="B558" s="800"/>
      <c r="C558" s="470"/>
      <c r="D558" s="471" t="s">
        <v>902</v>
      </c>
      <c r="E558" s="472" t="s">
        <v>903</v>
      </c>
      <c r="F558" s="473">
        <v>849.45</v>
      </c>
    </row>
    <row r="559" spans="1:6" ht="12.75" customHeight="1" x14ac:dyDescent="0.2">
      <c r="A559" s="428"/>
      <c r="B559" s="800"/>
      <c r="C559" s="470"/>
      <c r="D559" s="471" t="s">
        <v>753</v>
      </c>
      <c r="E559" s="472" t="s">
        <v>897</v>
      </c>
      <c r="F559" s="473">
        <v>991.03</v>
      </c>
    </row>
    <row r="560" spans="1:6" ht="24" x14ac:dyDescent="0.2">
      <c r="A560" s="428"/>
      <c r="B560" s="800"/>
      <c r="C560" s="470"/>
      <c r="D560" s="471" t="s">
        <v>904</v>
      </c>
      <c r="E560" s="472" t="s">
        <v>903</v>
      </c>
      <c r="F560" s="473">
        <v>849.45</v>
      </c>
    </row>
    <row r="561" spans="1:6" ht="12.75" customHeight="1" x14ac:dyDescent="0.2">
      <c r="A561" s="428"/>
      <c r="B561" s="800"/>
      <c r="C561" s="470"/>
      <c r="D561" s="471" t="s">
        <v>905</v>
      </c>
      <c r="E561" s="472" t="s">
        <v>730</v>
      </c>
      <c r="F561" s="473">
        <v>283.14999999999998</v>
      </c>
    </row>
    <row r="562" spans="1:6" ht="12.75" customHeight="1" x14ac:dyDescent="0.2">
      <c r="A562" s="428"/>
      <c r="B562" s="800"/>
      <c r="C562" s="470"/>
      <c r="D562" s="471" t="s">
        <v>728</v>
      </c>
      <c r="E562" s="472" t="s">
        <v>897</v>
      </c>
      <c r="F562" s="473">
        <v>991.03</v>
      </c>
    </row>
    <row r="563" spans="1:6" ht="36" x14ac:dyDescent="0.2">
      <c r="A563" s="428"/>
      <c r="B563" s="800"/>
      <c r="C563" s="470"/>
      <c r="D563" s="471" t="s">
        <v>906</v>
      </c>
      <c r="E563" s="472" t="s">
        <v>897</v>
      </c>
      <c r="F563" s="473">
        <v>991.03</v>
      </c>
    </row>
    <row r="564" spans="1:6" ht="12.75" customHeight="1" x14ac:dyDescent="0.2">
      <c r="A564" s="428"/>
      <c r="B564" s="800"/>
      <c r="C564" s="470"/>
      <c r="D564" s="471" t="s">
        <v>907</v>
      </c>
      <c r="E564" s="472" t="s">
        <v>751</v>
      </c>
      <c r="F564" s="473">
        <v>566.29999999999995</v>
      </c>
    </row>
    <row r="565" spans="1:6" ht="12.75" customHeight="1" x14ac:dyDescent="0.2">
      <c r="A565" s="428"/>
      <c r="B565" s="800"/>
      <c r="C565" s="470"/>
      <c r="D565" s="471" t="s">
        <v>908</v>
      </c>
      <c r="E565" s="472" t="s">
        <v>751</v>
      </c>
      <c r="F565" s="473">
        <v>566.29999999999995</v>
      </c>
    </row>
    <row r="566" spans="1:6" ht="48" x14ac:dyDescent="0.2">
      <c r="A566" s="428"/>
      <c r="B566" s="800"/>
      <c r="C566" s="470"/>
      <c r="D566" s="471" t="s">
        <v>909</v>
      </c>
      <c r="E566" s="472" t="s">
        <v>910</v>
      </c>
      <c r="F566" s="473" t="s">
        <v>1248</v>
      </c>
    </row>
    <row r="567" spans="1:6" ht="36" x14ac:dyDescent="0.2">
      <c r="A567" s="428"/>
      <c r="B567" s="800"/>
      <c r="C567" s="470"/>
      <c r="D567" s="471" t="s">
        <v>911</v>
      </c>
      <c r="E567" s="472" t="s">
        <v>912</v>
      </c>
      <c r="F567" s="473">
        <v>424.73</v>
      </c>
    </row>
    <row r="568" spans="1:6" ht="36" x14ac:dyDescent="0.2">
      <c r="A568" s="428"/>
      <c r="B568" s="800"/>
      <c r="C568" s="470"/>
      <c r="D568" s="471" t="s">
        <v>913</v>
      </c>
      <c r="E568" s="472" t="s">
        <v>730</v>
      </c>
      <c r="F568" s="473">
        <v>283.14999999999998</v>
      </c>
    </row>
    <row r="569" spans="1:6" ht="48" x14ac:dyDescent="0.2">
      <c r="A569" s="428"/>
      <c r="B569" s="800"/>
      <c r="C569" s="470"/>
      <c r="D569" s="471" t="s">
        <v>914</v>
      </c>
      <c r="E569" s="472" t="s">
        <v>915</v>
      </c>
      <c r="F569" s="473">
        <v>707.88</v>
      </c>
    </row>
    <row r="570" spans="1:6" ht="24" x14ac:dyDescent="0.2">
      <c r="A570" s="428"/>
      <c r="B570" s="800"/>
      <c r="C570" s="470"/>
      <c r="D570" s="471" t="s">
        <v>916</v>
      </c>
      <c r="E570" s="472" t="s">
        <v>535</v>
      </c>
      <c r="F570" s="473" t="s">
        <v>535</v>
      </c>
    </row>
    <row r="571" spans="1:6" ht="24" x14ac:dyDescent="0.2">
      <c r="A571" s="428"/>
      <c r="B571" s="800"/>
      <c r="C571" s="470"/>
      <c r="D571" s="471" t="s">
        <v>917</v>
      </c>
      <c r="E571" s="472" t="s">
        <v>535</v>
      </c>
      <c r="F571" s="473" t="s">
        <v>535</v>
      </c>
    </row>
    <row r="572" spans="1:6" ht="24" x14ac:dyDescent="0.2">
      <c r="A572" s="428"/>
      <c r="B572" s="800"/>
      <c r="C572" s="470"/>
      <c r="D572" s="471" t="s">
        <v>918</v>
      </c>
      <c r="E572" s="472" t="s">
        <v>535</v>
      </c>
      <c r="F572" s="473" t="s">
        <v>535</v>
      </c>
    </row>
    <row r="573" spans="1:6" x14ac:dyDescent="0.2">
      <c r="A573" s="428"/>
      <c r="B573" s="801"/>
      <c r="C573" s="470"/>
      <c r="D573" s="471" t="s">
        <v>707</v>
      </c>
      <c r="E573" s="472" t="s">
        <v>898</v>
      </c>
      <c r="F573" s="473"/>
    </row>
    <row r="574" spans="1:6" ht="89.25" x14ac:dyDescent="0.2">
      <c r="A574" s="428"/>
      <c r="B574" s="871">
        <v>30</v>
      </c>
      <c r="C574" s="466" t="s">
        <v>1310</v>
      </c>
      <c r="D574" s="467" t="s">
        <v>1311</v>
      </c>
      <c r="E574" s="468" t="s">
        <v>1312</v>
      </c>
      <c r="F574" s="469" t="s">
        <v>1313</v>
      </c>
    </row>
    <row r="575" spans="1:6" ht="24" x14ac:dyDescent="0.2">
      <c r="A575" s="428"/>
      <c r="B575" s="800"/>
      <c r="C575" s="470"/>
      <c r="D575" s="471" t="s">
        <v>1314</v>
      </c>
      <c r="E575" s="472" t="s">
        <v>1197</v>
      </c>
      <c r="F575" s="473" t="s">
        <v>535</v>
      </c>
    </row>
    <row r="576" spans="1:6" ht="12.75" customHeight="1" x14ac:dyDescent="0.2">
      <c r="A576" s="428"/>
      <c r="B576" s="800"/>
      <c r="C576" s="470"/>
      <c r="D576" s="471" t="s">
        <v>708</v>
      </c>
      <c r="E576" s="472" t="s">
        <v>899</v>
      </c>
      <c r="F576" s="473" t="s">
        <v>535</v>
      </c>
    </row>
    <row r="577" spans="1:6" ht="24" x14ac:dyDescent="0.2">
      <c r="A577" s="428"/>
      <c r="B577" s="800"/>
      <c r="C577" s="470"/>
      <c r="D577" s="471" t="s">
        <v>1202</v>
      </c>
      <c r="E577" s="472" t="s">
        <v>936</v>
      </c>
      <c r="F577" s="473">
        <v>266.24</v>
      </c>
    </row>
    <row r="578" spans="1:6" x14ac:dyDescent="0.2">
      <c r="A578" s="428"/>
      <c r="B578" s="800"/>
      <c r="C578" s="470"/>
      <c r="D578" s="471" t="s">
        <v>1315</v>
      </c>
      <c r="E578" s="472" t="s">
        <v>1316</v>
      </c>
      <c r="F578" s="473">
        <v>505.86</v>
      </c>
    </row>
    <row r="579" spans="1:6" x14ac:dyDescent="0.2">
      <c r="A579" s="428"/>
      <c r="B579" s="800"/>
      <c r="C579" s="470"/>
      <c r="D579" s="471" t="s">
        <v>1203</v>
      </c>
      <c r="E579" s="472" t="s">
        <v>1317</v>
      </c>
      <c r="F579" s="473">
        <v>519.16999999999996</v>
      </c>
    </row>
    <row r="580" spans="1:6" ht="12.75" customHeight="1" x14ac:dyDescent="0.2">
      <c r="A580" s="428"/>
      <c r="B580" s="800"/>
      <c r="C580" s="470"/>
      <c r="D580" s="471" t="s">
        <v>935</v>
      </c>
      <c r="E580" s="472" t="s">
        <v>912</v>
      </c>
      <c r="F580" s="473">
        <v>39.94</v>
      </c>
    </row>
    <row r="581" spans="1:6" ht="12.75" customHeight="1" x14ac:dyDescent="0.2">
      <c r="A581" s="428"/>
      <c r="B581" s="801"/>
      <c r="C581" s="470"/>
      <c r="D581" s="471" t="s">
        <v>707</v>
      </c>
      <c r="E581" s="472" t="s">
        <v>898</v>
      </c>
      <c r="F581" s="473"/>
    </row>
    <row r="582" spans="1:6" ht="63.75" x14ac:dyDescent="0.2">
      <c r="A582" s="428"/>
      <c r="B582" s="871">
        <v>31</v>
      </c>
      <c r="C582" s="466" t="s">
        <v>1318</v>
      </c>
      <c r="D582" s="467" t="s">
        <v>986</v>
      </c>
      <c r="E582" s="468" t="s">
        <v>1319</v>
      </c>
      <c r="F582" s="469" t="s">
        <v>1320</v>
      </c>
    </row>
    <row r="583" spans="1:6" ht="12.75" customHeight="1" x14ac:dyDescent="0.2">
      <c r="A583" s="428"/>
      <c r="B583" s="800"/>
      <c r="C583" s="470"/>
      <c r="D583" s="471" t="s">
        <v>708</v>
      </c>
      <c r="E583" s="472" t="s">
        <v>992</v>
      </c>
      <c r="F583" s="473" t="s">
        <v>535</v>
      </c>
    </row>
    <row r="584" spans="1:6" ht="36" x14ac:dyDescent="0.2">
      <c r="A584" s="428"/>
      <c r="B584" s="800"/>
      <c r="C584" s="470"/>
      <c r="D584" s="471" t="s">
        <v>1028</v>
      </c>
      <c r="E584" s="472" t="s">
        <v>993</v>
      </c>
      <c r="F584" s="473" t="s">
        <v>535</v>
      </c>
    </row>
    <row r="585" spans="1:6" ht="12.75" customHeight="1" x14ac:dyDescent="0.2">
      <c r="A585" s="428"/>
      <c r="B585" s="800"/>
      <c r="C585" s="470"/>
      <c r="D585" s="471" t="s">
        <v>729</v>
      </c>
      <c r="E585" s="472" t="s">
        <v>730</v>
      </c>
      <c r="F585" s="473">
        <v>244.55</v>
      </c>
    </row>
    <row r="586" spans="1:6" ht="24" x14ac:dyDescent="0.2">
      <c r="A586" s="428"/>
      <c r="B586" s="800"/>
      <c r="C586" s="470"/>
      <c r="D586" s="471" t="s">
        <v>750</v>
      </c>
      <c r="E586" s="472" t="s">
        <v>730</v>
      </c>
      <c r="F586" s="473">
        <v>244.55</v>
      </c>
    </row>
    <row r="587" spans="1:6" ht="12.75" customHeight="1" x14ac:dyDescent="0.2">
      <c r="A587" s="428"/>
      <c r="B587" s="800"/>
      <c r="C587" s="470"/>
      <c r="D587" s="471" t="s">
        <v>900</v>
      </c>
      <c r="E587" s="472" t="s">
        <v>903</v>
      </c>
      <c r="F587" s="473">
        <v>733.65</v>
      </c>
    </row>
    <row r="588" spans="1:6" ht="12.75" customHeight="1" x14ac:dyDescent="0.2">
      <c r="A588" s="428"/>
      <c r="B588" s="800"/>
      <c r="C588" s="470"/>
      <c r="D588" s="471" t="s">
        <v>752</v>
      </c>
      <c r="E588" s="472" t="s">
        <v>910</v>
      </c>
      <c r="F588" s="473" t="s">
        <v>1321</v>
      </c>
    </row>
    <row r="589" spans="1:6" x14ac:dyDescent="0.2">
      <c r="A589" s="428"/>
      <c r="B589" s="800"/>
      <c r="C589" s="470"/>
      <c r="D589" s="471" t="s">
        <v>974</v>
      </c>
      <c r="E589" s="472" t="s">
        <v>896</v>
      </c>
      <c r="F589" s="473" t="s">
        <v>1322</v>
      </c>
    </row>
    <row r="590" spans="1:6" ht="12.75" customHeight="1" x14ac:dyDescent="0.2">
      <c r="A590" s="428"/>
      <c r="B590" s="800"/>
      <c r="C590" s="470"/>
      <c r="D590" s="471" t="s">
        <v>975</v>
      </c>
      <c r="E590" s="472" t="s">
        <v>730</v>
      </c>
      <c r="F590" s="473">
        <v>244.55</v>
      </c>
    </row>
    <row r="591" spans="1:6" ht="12.75" customHeight="1" x14ac:dyDescent="0.2">
      <c r="A591" s="428"/>
      <c r="B591" s="800"/>
      <c r="C591" s="470"/>
      <c r="D591" s="471" t="s">
        <v>976</v>
      </c>
      <c r="E591" s="472" t="s">
        <v>730</v>
      </c>
      <c r="F591" s="473">
        <v>244.55</v>
      </c>
    </row>
    <row r="592" spans="1:6" ht="24" x14ac:dyDescent="0.2">
      <c r="A592" s="428"/>
      <c r="B592" s="800"/>
      <c r="C592" s="470"/>
      <c r="D592" s="471" t="s">
        <v>977</v>
      </c>
      <c r="E592" s="472" t="s">
        <v>934</v>
      </c>
      <c r="F592" s="473" t="s">
        <v>1323</v>
      </c>
    </row>
    <row r="593" spans="1:6" x14ac:dyDescent="0.2">
      <c r="A593" s="428"/>
      <c r="B593" s="800"/>
      <c r="C593" s="470"/>
      <c r="D593" s="471" t="s">
        <v>979</v>
      </c>
      <c r="E593" s="472" t="s">
        <v>730</v>
      </c>
      <c r="F593" s="473">
        <v>244.55</v>
      </c>
    </row>
    <row r="594" spans="1:6" x14ac:dyDescent="0.2">
      <c r="A594" s="428"/>
      <c r="B594" s="800"/>
      <c r="C594" s="470"/>
      <c r="D594" s="471" t="s">
        <v>980</v>
      </c>
      <c r="E594" s="472" t="s">
        <v>921</v>
      </c>
      <c r="F594" s="473">
        <v>122.28</v>
      </c>
    </row>
    <row r="595" spans="1:6" x14ac:dyDescent="0.2">
      <c r="A595" s="428"/>
      <c r="B595" s="800"/>
      <c r="C595" s="470"/>
      <c r="D595" s="471" t="s">
        <v>981</v>
      </c>
      <c r="E595" s="472" t="s">
        <v>991</v>
      </c>
      <c r="F595" s="473" t="s">
        <v>1324</v>
      </c>
    </row>
    <row r="596" spans="1:6" x14ac:dyDescent="0.2">
      <c r="A596" s="428"/>
      <c r="B596" s="800"/>
      <c r="C596" s="470"/>
      <c r="D596" s="471" t="s">
        <v>902</v>
      </c>
      <c r="E596" s="472" t="s">
        <v>912</v>
      </c>
      <c r="F596" s="473">
        <v>366.83</v>
      </c>
    </row>
    <row r="597" spans="1:6" x14ac:dyDescent="0.2">
      <c r="A597" s="428"/>
      <c r="B597" s="800"/>
      <c r="C597" s="470"/>
      <c r="D597" s="471" t="s">
        <v>753</v>
      </c>
      <c r="E597" s="472" t="s">
        <v>894</v>
      </c>
      <c r="F597" s="473" t="s">
        <v>1325</v>
      </c>
    </row>
    <row r="598" spans="1:6" ht="24" x14ac:dyDescent="0.2">
      <c r="A598" s="428"/>
      <c r="B598" s="800"/>
      <c r="C598" s="470"/>
      <c r="D598" s="471" t="s">
        <v>904</v>
      </c>
      <c r="E598" s="472" t="s">
        <v>903</v>
      </c>
      <c r="F598" s="473">
        <v>733.65</v>
      </c>
    </row>
    <row r="599" spans="1:6" x14ac:dyDescent="0.2">
      <c r="A599" s="428"/>
      <c r="B599" s="800"/>
      <c r="C599" s="470"/>
      <c r="D599" s="471" t="s">
        <v>905</v>
      </c>
      <c r="E599" s="472" t="s">
        <v>921</v>
      </c>
      <c r="F599" s="473">
        <v>122.28</v>
      </c>
    </row>
    <row r="600" spans="1:6" x14ac:dyDescent="0.2">
      <c r="A600" s="428"/>
      <c r="B600" s="800"/>
      <c r="C600" s="470"/>
      <c r="D600" s="471" t="s">
        <v>728</v>
      </c>
      <c r="E600" s="472" t="s">
        <v>731</v>
      </c>
      <c r="F600" s="473">
        <v>978.21</v>
      </c>
    </row>
    <row r="601" spans="1:6" x14ac:dyDescent="0.2">
      <c r="A601" s="428"/>
      <c r="B601" s="801"/>
      <c r="C601" s="470"/>
      <c r="D601" s="471" t="s">
        <v>707</v>
      </c>
      <c r="E601" s="472" t="s">
        <v>898</v>
      </c>
      <c r="F601" s="473"/>
    </row>
    <row r="602" spans="1:6" ht="12.75" customHeight="1" x14ac:dyDescent="0.2">
      <c r="A602" s="428"/>
      <c r="B602" s="871">
        <v>32</v>
      </c>
      <c r="C602" s="466" t="s">
        <v>1326</v>
      </c>
      <c r="D602" s="467" t="s">
        <v>985</v>
      </c>
      <c r="E602" s="468" t="s">
        <v>1031</v>
      </c>
      <c r="F602" s="469" t="s">
        <v>1032</v>
      </c>
    </row>
    <row r="603" spans="1:6" x14ac:dyDescent="0.2">
      <c r="A603" s="428"/>
      <c r="B603" s="800"/>
      <c r="C603" s="470"/>
      <c r="D603" s="471" t="s">
        <v>708</v>
      </c>
      <c r="E603" s="472" t="s">
        <v>973</v>
      </c>
      <c r="F603" s="473" t="s">
        <v>535</v>
      </c>
    </row>
    <row r="604" spans="1:6" ht="12.75" customHeight="1" x14ac:dyDescent="0.2">
      <c r="A604" s="428"/>
      <c r="B604" s="800"/>
      <c r="C604" s="470"/>
      <c r="D604" s="471" t="s">
        <v>1028</v>
      </c>
      <c r="E604" s="472" t="s">
        <v>993</v>
      </c>
      <c r="F604" s="473" t="s">
        <v>535</v>
      </c>
    </row>
    <row r="605" spans="1:6" x14ac:dyDescent="0.2">
      <c r="A605" s="428"/>
      <c r="B605" s="800"/>
      <c r="C605" s="470"/>
      <c r="D605" s="471" t="s">
        <v>729</v>
      </c>
      <c r="E605" s="472" t="s">
        <v>730</v>
      </c>
      <c r="F605" s="473">
        <v>957.04</v>
      </c>
    </row>
    <row r="606" spans="1:6" ht="36" customHeight="1" x14ac:dyDescent="0.2">
      <c r="A606" s="428"/>
      <c r="B606" s="800"/>
      <c r="C606" s="470"/>
      <c r="D606" s="471" t="s">
        <v>750</v>
      </c>
      <c r="E606" s="472" t="s">
        <v>730</v>
      </c>
      <c r="F606" s="473">
        <v>957.04</v>
      </c>
    </row>
    <row r="607" spans="1:6" ht="12.75" customHeight="1" x14ac:dyDescent="0.2">
      <c r="A607" s="428"/>
      <c r="B607" s="800"/>
      <c r="C607" s="470"/>
      <c r="D607" s="471" t="s">
        <v>900</v>
      </c>
      <c r="E607" s="472" t="s">
        <v>903</v>
      </c>
      <c r="F607" s="473" t="s">
        <v>1033</v>
      </c>
    </row>
    <row r="608" spans="1:6" ht="12.75" customHeight="1" x14ac:dyDescent="0.2">
      <c r="A608" s="428"/>
      <c r="B608" s="800"/>
      <c r="C608" s="470"/>
      <c r="D608" s="471" t="s">
        <v>752</v>
      </c>
      <c r="E608" s="472" t="s">
        <v>910</v>
      </c>
      <c r="F608" s="473" t="s">
        <v>1034</v>
      </c>
    </row>
    <row r="609" spans="1:6" x14ac:dyDescent="0.2">
      <c r="A609" s="428"/>
      <c r="B609" s="800"/>
      <c r="C609" s="470"/>
      <c r="D609" s="471" t="s">
        <v>974</v>
      </c>
      <c r="E609" s="472" t="s">
        <v>896</v>
      </c>
      <c r="F609" s="473" t="s">
        <v>1035</v>
      </c>
    </row>
    <row r="610" spans="1:6" ht="12.75" customHeight="1" x14ac:dyDescent="0.2">
      <c r="A610" s="428"/>
      <c r="B610" s="800"/>
      <c r="C610" s="470"/>
      <c r="D610" s="471" t="s">
        <v>975</v>
      </c>
      <c r="E610" s="472" t="s">
        <v>730</v>
      </c>
      <c r="F610" s="473">
        <v>957.04</v>
      </c>
    </row>
    <row r="611" spans="1:6" x14ac:dyDescent="0.2">
      <c r="A611" s="428"/>
      <c r="B611" s="800"/>
      <c r="C611" s="470"/>
      <c r="D611" s="471" t="s">
        <v>976</v>
      </c>
      <c r="E611" s="472" t="s">
        <v>730</v>
      </c>
      <c r="F611" s="473">
        <v>957.04</v>
      </c>
    </row>
    <row r="612" spans="1:6" ht="12.75" customHeight="1" x14ac:dyDescent="0.2">
      <c r="A612" s="428"/>
      <c r="B612" s="800"/>
      <c r="C612" s="470"/>
      <c r="D612" s="471" t="s">
        <v>977</v>
      </c>
      <c r="E612" s="472" t="s">
        <v>934</v>
      </c>
      <c r="F612" s="473" t="s">
        <v>1036</v>
      </c>
    </row>
    <row r="613" spans="1:6" x14ac:dyDescent="0.2">
      <c r="A613" s="428"/>
      <c r="B613" s="800"/>
      <c r="C613" s="470"/>
      <c r="D613" s="471" t="s">
        <v>979</v>
      </c>
      <c r="E613" s="472" t="s">
        <v>730</v>
      </c>
      <c r="F613" s="473">
        <v>957.04</v>
      </c>
    </row>
    <row r="614" spans="1:6" ht="12.75" customHeight="1" x14ac:dyDescent="0.2">
      <c r="A614" s="428"/>
      <c r="B614" s="800"/>
      <c r="C614" s="470"/>
      <c r="D614" s="471" t="s">
        <v>980</v>
      </c>
      <c r="E614" s="472" t="s">
        <v>921</v>
      </c>
      <c r="F614" s="473">
        <v>478.52</v>
      </c>
    </row>
    <row r="615" spans="1:6" ht="12.75" customHeight="1" x14ac:dyDescent="0.2">
      <c r="A615" s="428"/>
      <c r="B615" s="800"/>
      <c r="C615" s="470"/>
      <c r="D615" s="471" t="s">
        <v>981</v>
      </c>
      <c r="E615" s="472" t="s">
        <v>991</v>
      </c>
      <c r="F615" s="473" t="s">
        <v>1037</v>
      </c>
    </row>
    <row r="616" spans="1:6" x14ac:dyDescent="0.2">
      <c r="A616" s="428"/>
      <c r="B616" s="800"/>
      <c r="C616" s="470"/>
      <c r="D616" s="471" t="s">
        <v>902</v>
      </c>
      <c r="E616" s="472" t="s">
        <v>912</v>
      </c>
      <c r="F616" s="473" t="s">
        <v>1038</v>
      </c>
    </row>
    <row r="617" spans="1:6" ht="12.75" customHeight="1" x14ac:dyDescent="0.2">
      <c r="A617" s="428"/>
      <c r="B617" s="800"/>
      <c r="C617" s="470"/>
      <c r="D617" s="471" t="s">
        <v>753</v>
      </c>
      <c r="E617" s="472" t="s">
        <v>894</v>
      </c>
      <c r="F617" s="473" t="s">
        <v>1039</v>
      </c>
    </row>
    <row r="618" spans="1:6" ht="12.75" customHeight="1" x14ac:dyDescent="0.2">
      <c r="A618" s="428"/>
      <c r="B618" s="800"/>
      <c r="C618" s="470"/>
      <c r="D618" s="471" t="s">
        <v>904</v>
      </c>
      <c r="E618" s="472" t="s">
        <v>903</v>
      </c>
      <c r="F618" s="473" t="s">
        <v>1033</v>
      </c>
    </row>
    <row r="619" spans="1:6" x14ac:dyDescent="0.2">
      <c r="A619" s="428"/>
      <c r="B619" s="800"/>
      <c r="C619" s="470"/>
      <c r="D619" s="471" t="s">
        <v>905</v>
      </c>
      <c r="E619" s="472" t="s">
        <v>921</v>
      </c>
      <c r="F619" s="473">
        <v>478.52</v>
      </c>
    </row>
    <row r="620" spans="1:6" x14ac:dyDescent="0.2">
      <c r="A620" s="428"/>
      <c r="B620" s="800"/>
      <c r="C620" s="470"/>
      <c r="D620" s="471" t="s">
        <v>728</v>
      </c>
      <c r="E620" s="472" t="s">
        <v>731</v>
      </c>
      <c r="F620" s="473" t="s">
        <v>1040</v>
      </c>
    </row>
    <row r="621" spans="1:6" x14ac:dyDescent="0.2">
      <c r="A621" s="428"/>
      <c r="B621" s="801"/>
      <c r="C621" s="470"/>
      <c r="D621" s="471" t="s">
        <v>707</v>
      </c>
      <c r="E621" s="472" t="s">
        <v>898</v>
      </c>
      <c r="F621" s="473"/>
    </row>
    <row r="622" spans="1:6" ht="38.25" x14ac:dyDescent="0.2">
      <c r="A622" s="428"/>
      <c r="B622" s="871">
        <v>33</v>
      </c>
      <c r="C622" s="466" t="s">
        <v>1327</v>
      </c>
      <c r="D622" s="467" t="s">
        <v>972</v>
      </c>
      <c r="E622" s="468" t="s">
        <v>1328</v>
      </c>
      <c r="F622" s="469" t="s">
        <v>1329</v>
      </c>
    </row>
    <row r="623" spans="1:6" x14ac:dyDescent="0.2">
      <c r="A623" s="428"/>
      <c r="B623" s="800"/>
      <c r="C623" s="470"/>
      <c r="D623" s="471" t="s">
        <v>708</v>
      </c>
      <c r="E623" s="472" t="s">
        <v>973</v>
      </c>
      <c r="F623" s="473" t="s">
        <v>535</v>
      </c>
    </row>
    <row r="624" spans="1:6" ht="36" x14ac:dyDescent="0.2">
      <c r="A624" s="428"/>
      <c r="B624" s="800"/>
      <c r="C624" s="470"/>
      <c r="D624" s="471" t="s">
        <v>1028</v>
      </c>
      <c r="E624" s="472" t="s">
        <v>993</v>
      </c>
      <c r="F624" s="473" t="s">
        <v>535</v>
      </c>
    </row>
    <row r="625" spans="1:6" x14ac:dyDescent="0.2">
      <c r="A625" s="428"/>
      <c r="B625" s="800"/>
      <c r="C625" s="470"/>
      <c r="D625" s="471" t="s">
        <v>729</v>
      </c>
      <c r="E625" s="472" t="s">
        <v>730</v>
      </c>
      <c r="F625" s="473">
        <v>26.88</v>
      </c>
    </row>
    <row r="626" spans="1:6" ht="24" x14ac:dyDescent="0.2">
      <c r="A626" s="428"/>
      <c r="B626" s="800"/>
      <c r="C626" s="470"/>
      <c r="D626" s="471" t="s">
        <v>750</v>
      </c>
      <c r="E626" s="472" t="s">
        <v>730</v>
      </c>
      <c r="F626" s="473">
        <v>26.88</v>
      </c>
    </row>
    <row r="627" spans="1:6" x14ac:dyDescent="0.2">
      <c r="A627" s="428"/>
      <c r="B627" s="800"/>
      <c r="C627" s="470"/>
      <c r="D627" s="471" t="s">
        <v>900</v>
      </c>
      <c r="E627" s="472" t="s">
        <v>903</v>
      </c>
      <c r="F627" s="473">
        <v>80.64</v>
      </c>
    </row>
    <row r="628" spans="1:6" ht="24" x14ac:dyDescent="0.2">
      <c r="A628" s="428"/>
      <c r="B628" s="800"/>
      <c r="C628" s="470"/>
      <c r="D628" s="471" t="s">
        <v>752</v>
      </c>
      <c r="E628" s="472" t="s">
        <v>910</v>
      </c>
      <c r="F628" s="473">
        <v>161.28</v>
      </c>
    </row>
    <row r="629" spans="1:6" ht="12.75" customHeight="1" x14ac:dyDescent="0.2">
      <c r="A629" s="428"/>
      <c r="B629" s="800"/>
      <c r="C629" s="470"/>
      <c r="D629" s="471" t="s">
        <v>974</v>
      </c>
      <c r="E629" s="472" t="s">
        <v>896</v>
      </c>
      <c r="F629" s="473">
        <v>215.04</v>
      </c>
    </row>
    <row r="630" spans="1:6" x14ac:dyDescent="0.2">
      <c r="A630" s="428"/>
      <c r="B630" s="800"/>
      <c r="C630" s="470"/>
      <c r="D630" s="471" t="s">
        <v>975</v>
      </c>
      <c r="E630" s="472" t="s">
        <v>730</v>
      </c>
      <c r="F630" s="473">
        <v>26.88</v>
      </c>
    </row>
    <row r="631" spans="1:6" ht="12.75" customHeight="1" x14ac:dyDescent="0.2">
      <c r="A631" s="428"/>
      <c r="B631" s="800"/>
      <c r="C631" s="470"/>
      <c r="D631" s="471" t="s">
        <v>976</v>
      </c>
      <c r="E631" s="472" t="s">
        <v>730</v>
      </c>
      <c r="F631" s="473">
        <v>26.88</v>
      </c>
    </row>
    <row r="632" spans="1:6" ht="24" x14ac:dyDescent="0.2">
      <c r="A632" s="428"/>
      <c r="B632" s="800"/>
      <c r="C632" s="470"/>
      <c r="D632" s="471" t="s">
        <v>977</v>
      </c>
      <c r="E632" s="472" t="s">
        <v>934</v>
      </c>
      <c r="F632" s="473">
        <v>134.4</v>
      </c>
    </row>
    <row r="633" spans="1:6" x14ac:dyDescent="0.2">
      <c r="A633" s="428"/>
      <c r="B633" s="800"/>
      <c r="C633" s="470"/>
      <c r="D633" s="471" t="s">
        <v>979</v>
      </c>
      <c r="E633" s="472" t="s">
        <v>730</v>
      </c>
      <c r="F633" s="473">
        <v>26.88</v>
      </c>
    </row>
    <row r="634" spans="1:6" ht="12.75" customHeight="1" x14ac:dyDescent="0.2">
      <c r="A634" s="428"/>
      <c r="B634" s="800"/>
      <c r="C634" s="470"/>
      <c r="D634" s="471" t="s">
        <v>980</v>
      </c>
      <c r="E634" s="472" t="s">
        <v>921</v>
      </c>
      <c r="F634" s="473">
        <v>13.44</v>
      </c>
    </row>
    <row r="635" spans="1:6" x14ac:dyDescent="0.2">
      <c r="A635" s="428"/>
      <c r="B635" s="800"/>
      <c r="C635" s="470"/>
      <c r="D635" s="471" t="s">
        <v>981</v>
      </c>
      <c r="E635" s="472" t="s">
        <v>991</v>
      </c>
      <c r="F635" s="473">
        <v>241.92</v>
      </c>
    </row>
    <row r="636" spans="1:6" ht="12.75" customHeight="1" x14ac:dyDescent="0.2">
      <c r="A636" s="428"/>
      <c r="B636" s="800"/>
      <c r="C636" s="470"/>
      <c r="D636" s="471" t="s">
        <v>902</v>
      </c>
      <c r="E636" s="472" t="s">
        <v>912</v>
      </c>
      <c r="F636" s="473">
        <v>40.32</v>
      </c>
    </row>
    <row r="637" spans="1:6" x14ac:dyDescent="0.2">
      <c r="A637" s="428"/>
      <c r="B637" s="800"/>
      <c r="C637" s="470"/>
      <c r="D637" s="471" t="s">
        <v>753</v>
      </c>
      <c r="E637" s="472" t="s">
        <v>894</v>
      </c>
      <c r="F637" s="473">
        <v>120.96</v>
      </c>
    </row>
    <row r="638" spans="1:6" ht="12.75" customHeight="1" x14ac:dyDescent="0.2">
      <c r="A638" s="428"/>
      <c r="B638" s="800"/>
      <c r="C638" s="470"/>
      <c r="D638" s="471" t="s">
        <v>904</v>
      </c>
      <c r="E638" s="472" t="s">
        <v>903</v>
      </c>
      <c r="F638" s="473">
        <v>80.64</v>
      </c>
    </row>
    <row r="639" spans="1:6" x14ac:dyDescent="0.2">
      <c r="A639" s="428"/>
      <c r="B639" s="800"/>
      <c r="C639" s="470"/>
      <c r="D639" s="471" t="s">
        <v>905</v>
      </c>
      <c r="E639" s="472" t="s">
        <v>921</v>
      </c>
      <c r="F639" s="473">
        <v>13.44</v>
      </c>
    </row>
    <row r="640" spans="1:6" ht="12.75" customHeight="1" x14ac:dyDescent="0.2">
      <c r="A640" s="428"/>
      <c r="B640" s="800"/>
      <c r="C640" s="470"/>
      <c r="D640" s="471" t="s">
        <v>728</v>
      </c>
      <c r="E640" s="472" t="s">
        <v>731</v>
      </c>
      <c r="F640" s="473">
        <v>107.52</v>
      </c>
    </row>
    <row r="641" spans="1:6" ht="12.75" customHeight="1" x14ac:dyDescent="0.2">
      <c r="A641" s="428"/>
      <c r="B641" s="801"/>
      <c r="C641" s="470"/>
      <c r="D641" s="471" t="s">
        <v>707</v>
      </c>
      <c r="E641" s="472" t="s">
        <v>898</v>
      </c>
      <c r="F641" s="473"/>
    </row>
    <row r="642" spans="1:6" ht="38.25" x14ac:dyDescent="0.2">
      <c r="A642" s="428"/>
      <c r="B642" s="871">
        <v>34</v>
      </c>
      <c r="C642" s="466" t="s">
        <v>1330</v>
      </c>
      <c r="D642" s="467" t="s">
        <v>985</v>
      </c>
      <c r="E642" s="468" t="s">
        <v>1031</v>
      </c>
      <c r="F642" s="469" t="s">
        <v>1032</v>
      </c>
    </row>
    <row r="643" spans="1:6" ht="12.75" customHeight="1" x14ac:dyDescent="0.2">
      <c r="A643" s="428"/>
      <c r="B643" s="800"/>
      <c r="C643" s="470"/>
      <c r="D643" s="471" t="s">
        <v>708</v>
      </c>
      <c r="E643" s="472" t="s">
        <v>973</v>
      </c>
      <c r="F643" s="473" t="s">
        <v>535</v>
      </c>
    </row>
    <row r="644" spans="1:6" ht="12.75" customHeight="1" x14ac:dyDescent="0.2">
      <c r="A644" s="428"/>
      <c r="B644" s="800"/>
      <c r="C644" s="470"/>
      <c r="D644" s="471" t="s">
        <v>1028</v>
      </c>
      <c r="E644" s="472" t="s">
        <v>993</v>
      </c>
      <c r="F644" s="473" t="s">
        <v>535</v>
      </c>
    </row>
    <row r="645" spans="1:6" x14ac:dyDescent="0.2">
      <c r="A645" s="428"/>
      <c r="B645" s="800"/>
      <c r="C645" s="470"/>
      <c r="D645" s="471" t="s">
        <v>729</v>
      </c>
      <c r="E645" s="472" t="s">
        <v>730</v>
      </c>
      <c r="F645" s="473">
        <v>957.04</v>
      </c>
    </row>
    <row r="646" spans="1:6" ht="24" x14ac:dyDescent="0.2">
      <c r="A646" s="428"/>
      <c r="B646" s="800"/>
      <c r="C646" s="470"/>
      <c r="D646" s="471" t="s">
        <v>750</v>
      </c>
      <c r="E646" s="472" t="s">
        <v>730</v>
      </c>
      <c r="F646" s="473">
        <v>957.04</v>
      </c>
    </row>
    <row r="647" spans="1:6" x14ac:dyDescent="0.2">
      <c r="A647" s="428"/>
      <c r="B647" s="800"/>
      <c r="C647" s="470"/>
      <c r="D647" s="471" t="s">
        <v>900</v>
      </c>
      <c r="E647" s="472" t="s">
        <v>903</v>
      </c>
      <c r="F647" s="473" t="s">
        <v>1033</v>
      </c>
    </row>
    <row r="648" spans="1:6" ht="24" x14ac:dyDescent="0.2">
      <c r="A648" s="428"/>
      <c r="B648" s="800"/>
      <c r="C648" s="470"/>
      <c r="D648" s="471" t="s">
        <v>752</v>
      </c>
      <c r="E648" s="472" t="s">
        <v>910</v>
      </c>
      <c r="F648" s="473" t="s">
        <v>1034</v>
      </c>
    </row>
    <row r="649" spans="1:6" x14ac:dyDescent="0.2">
      <c r="A649" s="428"/>
      <c r="B649" s="800"/>
      <c r="C649" s="470"/>
      <c r="D649" s="471" t="s">
        <v>974</v>
      </c>
      <c r="E649" s="472" t="s">
        <v>896</v>
      </c>
      <c r="F649" s="473" t="s">
        <v>1035</v>
      </c>
    </row>
    <row r="650" spans="1:6" x14ac:dyDescent="0.2">
      <c r="A650" s="428"/>
      <c r="B650" s="800"/>
      <c r="C650" s="470"/>
      <c r="D650" s="471" t="s">
        <v>975</v>
      </c>
      <c r="E650" s="472" t="s">
        <v>730</v>
      </c>
      <c r="F650" s="473">
        <v>957.04</v>
      </c>
    </row>
    <row r="651" spans="1:6" x14ac:dyDescent="0.2">
      <c r="A651" s="428"/>
      <c r="B651" s="800"/>
      <c r="C651" s="470"/>
      <c r="D651" s="471" t="s">
        <v>976</v>
      </c>
      <c r="E651" s="472" t="s">
        <v>730</v>
      </c>
      <c r="F651" s="473">
        <v>957.04</v>
      </c>
    </row>
    <row r="652" spans="1:6" ht="24" x14ac:dyDescent="0.2">
      <c r="A652" s="428"/>
      <c r="B652" s="800"/>
      <c r="C652" s="470"/>
      <c r="D652" s="471" t="s">
        <v>977</v>
      </c>
      <c r="E652" s="472" t="s">
        <v>934</v>
      </c>
      <c r="F652" s="473" t="s">
        <v>1036</v>
      </c>
    </row>
    <row r="653" spans="1:6" x14ac:dyDescent="0.2">
      <c r="A653" s="428"/>
      <c r="B653" s="800"/>
      <c r="C653" s="470"/>
      <c r="D653" s="471" t="s">
        <v>979</v>
      </c>
      <c r="E653" s="472" t="s">
        <v>730</v>
      </c>
      <c r="F653" s="473">
        <v>957.04</v>
      </c>
    </row>
    <row r="654" spans="1:6" x14ac:dyDescent="0.2">
      <c r="A654" s="428"/>
      <c r="B654" s="800"/>
      <c r="C654" s="470"/>
      <c r="D654" s="471" t="s">
        <v>980</v>
      </c>
      <c r="E654" s="472" t="s">
        <v>921</v>
      </c>
      <c r="F654" s="473">
        <v>478.52</v>
      </c>
    </row>
    <row r="655" spans="1:6" ht="12.75" customHeight="1" x14ac:dyDescent="0.2">
      <c r="A655" s="428"/>
      <c r="B655" s="800"/>
      <c r="C655" s="470"/>
      <c r="D655" s="471" t="s">
        <v>981</v>
      </c>
      <c r="E655" s="472" t="s">
        <v>991</v>
      </c>
      <c r="F655" s="473" t="s">
        <v>1037</v>
      </c>
    </row>
    <row r="656" spans="1:6" x14ac:dyDescent="0.2">
      <c r="A656" s="428"/>
      <c r="B656" s="800"/>
      <c r="C656" s="470"/>
      <c r="D656" s="471" t="s">
        <v>902</v>
      </c>
      <c r="E656" s="472" t="s">
        <v>912</v>
      </c>
      <c r="F656" s="473" t="s">
        <v>1038</v>
      </c>
    </row>
    <row r="657" spans="1:6" ht="12.75" customHeight="1" x14ac:dyDescent="0.2">
      <c r="A657" s="428"/>
      <c r="B657" s="800"/>
      <c r="C657" s="470"/>
      <c r="D657" s="471" t="s">
        <v>753</v>
      </c>
      <c r="E657" s="472" t="s">
        <v>894</v>
      </c>
      <c r="F657" s="473" t="s">
        <v>1039</v>
      </c>
    </row>
    <row r="658" spans="1:6" ht="24" x14ac:dyDescent="0.2">
      <c r="A658" s="428"/>
      <c r="B658" s="800"/>
      <c r="C658" s="470"/>
      <c r="D658" s="471" t="s">
        <v>904</v>
      </c>
      <c r="E658" s="472" t="s">
        <v>903</v>
      </c>
      <c r="F658" s="473" t="s">
        <v>1033</v>
      </c>
    </row>
    <row r="659" spans="1:6" ht="36" customHeight="1" x14ac:dyDescent="0.2">
      <c r="A659" s="428"/>
      <c r="B659" s="800"/>
      <c r="C659" s="470"/>
      <c r="D659" s="471" t="s">
        <v>905</v>
      </c>
      <c r="E659" s="472" t="s">
        <v>921</v>
      </c>
      <c r="F659" s="473">
        <v>478.52</v>
      </c>
    </row>
    <row r="660" spans="1:6" ht="12.75" customHeight="1" x14ac:dyDescent="0.2">
      <c r="A660" s="428"/>
      <c r="B660" s="800"/>
      <c r="C660" s="470"/>
      <c r="D660" s="471" t="s">
        <v>728</v>
      </c>
      <c r="E660" s="472" t="s">
        <v>731</v>
      </c>
      <c r="F660" s="473" t="s">
        <v>1040</v>
      </c>
    </row>
    <row r="661" spans="1:6" x14ac:dyDescent="0.2">
      <c r="A661" s="428"/>
      <c r="B661" s="801"/>
      <c r="C661" s="470"/>
      <c r="D661" s="471" t="s">
        <v>707</v>
      </c>
      <c r="E661" s="472" t="s">
        <v>898</v>
      </c>
      <c r="F661" s="473"/>
    </row>
    <row r="662" spans="1:6" ht="12.75" customHeight="1" x14ac:dyDescent="0.2">
      <c r="A662" s="428"/>
      <c r="B662" s="871">
        <v>35</v>
      </c>
      <c r="C662" s="466" t="s">
        <v>1331</v>
      </c>
      <c r="D662" s="467" t="s">
        <v>985</v>
      </c>
      <c r="E662" s="468" t="s">
        <v>1332</v>
      </c>
      <c r="F662" s="469" t="s">
        <v>1333</v>
      </c>
    </row>
    <row r="663" spans="1:6" x14ac:dyDescent="0.2">
      <c r="A663" s="428"/>
      <c r="B663" s="800"/>
      <c r="C663" s="470"/>
      <c r="D663" s="471" t="s">
        <v>708</v>
      </c>
      <c r="E663" s="472" t="s">
        <v>973</v>
      </c>
      <c r="F663" s="473" t="s">
        <v>535</v>
      </c>
    </row>
    <row r="664" spans="1:6" ht="12.75" customHeight="1" x14ac:dyDescent="0.2">
      <c r="A664" s="428"/>
      <c r="B664" s="800"/>
      <c r="C664" s="470"/>
      <c r="D664" s="471" t="s">
        <v>1028</v>
      </c>
      <c r="E664" s="472" t="s">
        <v>993</v>
      </c>
      <c r="F664" s="473" t="s">
        <v>535</v>
      </c>
    </row>
    <row r="665" spans="1:6" ht="36" x14ac:dyDescent="0.2">
      <c r="A665" s="428"/>
      <c r="B665" s="800"/>
      <c r="C665" s="470"/>
      <c r="D665" s="471" t="s">
        <v>919</v>
      </c>
      <c r="E665" s="472" t="s">
        <v>933</v>
      </c>
      <c r="F665" s="473" t="s">
        <v>535</v>
      </c>
    </row>
    <row r="666" spans="1:6" x14ac:dyDescent="0.2">
      <c r="A666" s="428"/>
      <c r="B666" s="800"/>
      <c r="C666" s="470"/>
      <c r="D666" s="471" t="s">
        <v>729</v>
      </c>
      <c r="E666" s="472" t="s">
        <v>730</v>
      </c>
      <c r="F666" s="473" t="s">
        <v>1334</v>
      </c>
    </row>
    <row r="667" spans="1:6" ht="24" x14ac:dyDescent="0.2">
      <c r="A667" s="428"/>
      <c r="B667" s="800"/>
      <c r="C667" s="470"/>
      <c r="D667" s="471" t="s">
        <v>750</v>
      </c>
      <c r="E667" s="472" t="s">
        <v>730</v>
      </c>
      <c r="F667" s="473" t="s">
        <v>1334</v>
      </c>
    </row>
    <row r="668" spans="1:6" x14ac:dyDescent="0.2">
      <c r="A668" s="428"/>
      <c r="B668" s="800"/>
      <c r="C668" s="470"/>
      <c r="D668" s="471" t="s">
        <v>900</v>
      </c>
      <c r="E668" s="472" t="s">
        <v>903</v>
      </c>
      <c r="F668" s="473" t="s">
        <v>1034</v>
      </c>
    </row>
    <row r="669" spans="1:6" ht="24" x14ac:dyDescent="0.2">
      <c r="A669" s="428"/>
      <c r="B669" s="800"/>
      <c r="C669" s="470"/>
      <c r="D669" s="471" t="s">
        <v>752</v>
      </c>
      <c r="E669" s="472" t="s">
        <v>910</v>
      </c>
      <c r="F669" s="473" t="s">
        <v>1335</v>
      </c>
    </row>
    <row r="670" spans="1:6" x14ac:dyDescent="0.2">
      <c r="A670" s="428"/>
      <c r="B670" s="800"/>
      <c r="C670" s="470"/>
      <c r="D670" s="471" t="s">
        <v>974</v>
      </c>
      <c r="E670" s="472" t="s">
        <v>896</v>
      </c>
      <c r="F670" s="473" t="s">
        <v>1336</v>
      </c>
    </row>
    <row r="671" spans="1:6" x14ac:dyDescent="0.2">
      <c r="A671" s="428"/>
      <c r="B671" s="800"/>
      <c r="C671" s="470"/>
      <c r="D671" s="471" t="s">
        <v>975</v>
      </c>
      <c r="E671" s="472" t="s">
        <v>730</v>
      </c>
      <c r="F671" s="473" t="s">
        <v>1334</v>
      </c>
    </row>
    <row r="672" spans="1:6" ht="12.75" customHeight="1" x14ac:dyDescent="0.2">
      <c r="A672" s="428"/>
      <c r="B672" s="800"/>
      <c r="C672" s="470"/>
      <c r="D672" s="471" t="s">
        <v>976</v>
      </c>
      <c r="E672" s="472" t="s">
        <v>730</v>
      </c>
      <c r="F672" s="473" t="s">
        <v>1334</v>
      </c>
    </row>
    <row r="673" spans="1:6" ht="24" x14ac:dyDescent="0.2">
      <c r="A673" s="428"/>
      <c r="B673" s="800"/>
      <c r="C673" s="470"/>
      <c r="D673" s="471" t="s">
        <v>977</v>
      </c>
      <c r="E673" s="472" t="s">
        <v>934</v>
      </c>
      <c r="F673" s="473" t="s">
        <v>1337</v>
      </c>
    </row>
    <row r="674" spans="1:6" x14ac:dyDescent="0.2">
      <c r="A674" s="428"/>
      <c r="B674" s="800"/>
      <c r="C674" s="470"/>
      <c r="D674" s="471" t="s">
        <v>979</v>
      </c>
      <c r="E674" s="472" t="s">
        <v>730</v>
      </c>
      <c r="F674" s="473" t="s">
        <v>1334</v>
      </c>
    </row>
    <row r="675" spans="1:6" x14ac:dyDescent="0.2">
      <c r="A675" s="428"/>
      <c r="B675" s="800"/>
      <c r="C675" s="470"/>
      <c r="D675" s="471" t="s">
        <v>980</v>
      </c>
      <c r="E675" s="472" t="s">
        <v>921</v>
      </c>
      <c r="F675" s="473">
        <v>957.04</v>
      </c>
    </row>
    <row r="676" spans="1:6" ht="12.75" customHeight="1" x14ac:dyDescent="0.2">
      <c r="A676" s="428"/>
      <c r="B676" s="800"/>
      <c r="C676" s="470"/>
      <c r="D676" s="471" t="s">
        <v>981</v>
      </c>
      <c r="E676" s="472" t="s">
        <v>991</v>
      </c>
      <c r="F676" s="473" t="s">
        <v>1338</v>
      </c>
    </row>
    <row r="677" spans="1:6" ht="12.75" customHeight="1" x14ac:dyDescent="0.2">
      <c r="A677" s="428"/>
      <c r="B677" s="800"/>
      <c r="C677" s="470"/>
      <c r="D677" s="471" t="s">
        <v>902</v>
      </c>
      <c r="E677" s="472" t="s">
        <v>912</v>
      </c>
      <c r="F677" s="473" t="s">
        <v>1033</v>
      </c>
    </row>
    <row r="678" spans="1:6" x14ac:dyDescent="0.2">
      <c r="A678" s="428"/>
      <c r="B678" s="800"/>
      <c r="C678" s="470"/>
      <c r="D678" s="471" t="s">
        <v>753</v>
      </c>
      <c r="E678" s="472" t="s">
        <v>894</v>
      </c>
      <c r="F678" s="473" t="s">
        <v>1037</v>
      </c>
    </row>
    <row r="679" spans="1:6" ht="24" x14ac:dyDescent="0.2">
      <c r="A679" s="428"/>
      <c r="B679" s="800"/>
      <c r="C679" s="470"/>
      <c r="D679" s="471" t="s">
        <v>904</v>
      </c>
      <c r="E679" s="472" t="s">
        <v>903</v>
      </c>
      <c r="F679" s="473" t="s">
        <v>1034</v>
      </c>
    </row>
    <row r="680" spans="1:6" x14ac:dyDescent="0.2">
      <c r="A680" s="428"/>
      <c r="B680" s="800"/>
      <c r="C680" s="470"/>
      <c r="D680" s="471" t="s">
        <v>905</v>
      </c>
      <c r="E680" s="472" t="s">
        <v>921</v>
      </c>
      <c r="F680" s="473">
        <v>957.04</v>
      </c>
    </row>
    <row r="681" spans="1:6" ht="12.75" customHeight="1" x14ac:dyDescent="0.2">
      <c r="A681" s="428"/>
      <c r="B681" s="800"/>
      <c r="C681" s="470"/>
      <c r="D681" s="471" t="s">
        <v>728</v>
      </c>
      <c r="E681" s="472" t="s">
        <v>731</v>
      </c>
      <c r="F681" s="473" t="s">
        <v>1035</v>
      </c>
    </row>
    <row r="682" spans="1:6" ht="12.75" customHeight="1" x14ac:dyDescent="0.2">
      <c r="A682" s="428"/>
      <c r="B682" s="801"/>
      <c r="C682" s="470"/>
      <c r="D682" s="471" t="s">
        <v>707</v>
      </c>
      <c r="E682" s="472" t="s">
        <v>898</v>
      </c>
      <c r="F682" s="473"/>
    </row>
    <row r="683" spans="1:6" ht="25.5" x14ac:dyDescent="0.2">
      <c r="A683" s="428"/>
      <c r="B683" s="871">
        <v>36</v>
      </c>
      <c r="C683" s="466" t="s">
        <v>1339</v>
      </c>
      <c r="D683" s="467" t="s">
        <v>972</v>
      </c>
      <c r="E683" s="468" t="s">
        <v>1328</v>
      </c>
      <c r="F683" s="469" t="s">
        <v>1329</v>
      </c>
    </row>
    <row r="684" spans="1:6" ht="12.75" customHeight="1" x14ac:dyDescent="0.2">
      <c r="A684" s="428"/>
      <c r="B684" s="800"/>
      <c r="C684" s="470"/>
      <c r="D684" s="471" t="s">
        <v>708</v>
      </c>
      <c r="E684" s="472" t="s">
        <v>973</v>
      </c>
      <c r="F684" s="473" t="s">
        <v>535</v>
      </c>
    </row>
    <row r="685" spans="1:6" ht="36" x14ac:dyDescent="0.2">
      <c r="A685" s="428"/>
      <c r="B685" s="800"/>
      <c r="C685" s="470"/>
      <c r="D685" s="471" t="s">
        <v>1028</v>
      </c>
      <c r="E685" s="472" t="s">
        <v>993</v>
      </c>
      <c r="F685" s="473" t="s">
        <v>535</v>
      </c>
    </row>
    <row r="686" spans="1:6" ht="12.75" customHeight="1" x14ac:dyDescent="0.2">
      <c r="A686" s="428"/>
      <c r="B686" s="800"/>
      <c r="C686" s="470"/>
      <c r="D686" s="471" t="s">
        <v>729</v>
      </c>
      <c r="E686" s="472" t="s">
        <v>730</v>
      </c>
      <c r="F686" s="473">
        <v>26.88</v>
      </c>
    </row>
    <row r="687" spans="1:6" ht="24" x14ac:dyDescent="0.2">
      <c r="A687" s="428"/>
      <c r="B687" s="800"/>
      <c r="C687" s="470"/>
      <c r="D687" s="471" t="s">
        <v>750</v>
      </c>
      <c r="E687" s="472" t="s">
        <v>730</v>
      </c>
      <c r="F687" s="473">
        <v>26.88</v>
      </c>
    </row>
    <row r="688" spans="1:6" ht="12.75" customHeight="1" x14ac:dyDescent="0.2">
      <c r="A688" s="428"/>
      <c r="B688" s="800"/>
      <c r="C688" s="470"/>
      <c r="D688" s="471" t="s">
        <v>900</v>
      </c>
      <c r="E688" s="472" t="s">
        <v>903</v>
      </c>
      <c r="F688" s="473">
        <v>80.64</v>
      </c>
    </row>
    <row r="689" spans="1:6" ht="12.75" customHeight="1" x14ac:dyDescent="0.2">
      <c r="A689" s="428"/>
      <c r="B689" s="800"/>
      <c r="C689" s="470"/>
      <c r="D689" s="471" t="s">
        <v>752</v>
      </c>
      <c r="E689" s="472" t="s">
        <v>910</v>
      </c>
      <c r="F689" s="473">
        <v>161.28</v>
      </c>
    </row>
    <row r="690" spans="1:6" x14ac:dyDescent="0.2">
      <c r="A690" s="428"/>
      <c r="B690" s="800"/>
      <c r="C690" s="470"/>
      <c r="D690" s="471" t="s">
        <v>974</v>
      </c>
      <c r="E690" s="472" t="s">
        <v>896</v>
      </c>
      <c r="F690" s="473">
        <v>215.04</v>
      </c>
    </row>
    <row r="691" spans="1:6" ht="12.75" customHeight="1" x14ac:dyDescent="0.2">
      <c r="A691" s="428"/>
      <c r="B691" s="800"/>
      <c r="C691" s="470"/>
      <c r="D691" s="471" t="s">
        <v>975</v>
      </c>
      <c r="E691" s="472" t="s">
        <v>730</v>
      </c>
      <c r="F691" s="473">
        <v>26.88</v>
      </c>
    </row>
    <row r="692" spans="1:6" ht="12.75" customHeight="1" x14ac:dyDescent="0.2">
      <c r="A692" s="428"/>
      <c r="B692" s="800"/>
      <c r="C692" s="470"/>
      <c r="D692" s="471" t="s">
        <v>976</v>
      </c>
      <c r="E692" s="472" t="s">
        <v>730</v>
      </c>
      <c r="F692" s="473">
        <v>26.88</v>
      </c>
    </row>
    <row r="693" spans="1:6" ht="24" x14ac:dyDescent="0.2">
      <c r="A693" s="428"/>
      <c r="B693" s="800"/>
      <c r="C693" s="470"/>
      <c r="D693" s="471" t="s">
        <v>977</v>
      </c>
      <c r="E693" s="472" t="s">
        <v>934</v>
      </c>
      <c r="F693" s="473">
        <v>134.4</v>
      </c>
    </row>
    <row r="694" spans="1:6" x14ac:dyDescent="0.2">
      <c r="A694" s="428"/>
      <c r="B694" s="800"/>
      <c r="C694" s="470"/>
      <c r="D694" s="471" t="s">
        <v>979</v>
      </c>
      <c r="E694" s="472" t="s">
        <v>730</v>
      </c>
      <c r="F694" s="473">
        <v>26.88</v>
      </c>
    </row>
    <row r="695" spans="1:6" x14ac:dyDescent="0.2">
      <c r="A695" s="428"/>
      <c r="B695" s="800"/>
      <c r="C695" s="470"/>
      <c r="D695" s="471" t="s">
        <v>980</v>
      </c>
      <c r="E695" s="472" t="s">
        <v>921</v>
      </c>
      <c r="F695" s="473">
        <v>13.44</v>
      </c>
    </row>
    <row r="696" spans="1:6" x14ac:dyDescent="0.2">
      <c r="A696" s="428"/>
      <c r="B696" s="800"/>
      <c r="C696" s="470"/>
      <c r="D696" s="471" t="s">
        <v>981</v>
      </c>
      <c r="E696" s="472" t="s">
        <v>991</v>
      </c>
      <c r="F696" s="473">
        <v>241.92</v>
      </c>
    </row>
    <row r="697" spans="1:6" x14ac:dyDescent="0.2">
      <c r="A697" s="428"/>
      <c r="B697" s="800"/>
      <c r="C697" s="470"/>
      <c r="D697" s="471" t="s">
        <v>902</v>
      </c>
      <c r="E697" s="472" t="s">
        <v>912</v>
      </c>
      <c r="F697" s="473">
        <v>40.32</v>
      </c>
    </row>
    <row r="698" spans="1:6" x14ac:dyDescent="0.2">
      <c r="A698" s="428"/>
      <c r="B698" s="800"/>
      <c r="C698" s="470"/>
      <c r="D698" s="471" t="s">
        <v>753</v>
      </c>
      <c r="E698" s="472" t="s">
        <v>894</v>
      </c>
      <c r="F698" s="473">
        <v>120.96</v>
      </c>
    </row>
    <row r="699" spans="1:6" ht="24" x14ac:dyDescent="0.2">
      <c r="A699" s="428"/>
      <c r="B699" s="800"/>
      <c r="C699" s="470"/>
      <c r="D699" s="471" t="s">
        <v>904</v>
      </c>
      <c r="E699" s="472" t="s">
        <v>903</v>
      </c>
      <c r="F699" s="473">
        <v>80.64</v>
      </c>
    </row>
    <row r="700" spans="1:6" x14ac:dyDescent="0.2">
      <c r="A700" s="428"/>
      <c r="B700" s="800"/>
      <c r="C700" s="470"/>
      <c r="D700" s="471" t="s">
        <v>905</v>
      </c>
      <c r="E700" s="472" t="s">
        <v>921</v>
      </c>
      <c r="F700" s="473">
        <v>13.44</v>
      </c>
    </row>
    <row r="701" spans="1:6" x14ac:dyDescent="0.2">
      <c r="A701" s="428"/>
      <c r="B701" s="800"/>
      <c r="C701" s="470"/>
      <c r="D701" s="471" t="s">
        <v>728</v>
      </c>
      <c r="E701" s="472" t="s">
        <v>731</v>
      </c>
      <c r="F701" s="473">
        <v>107.52</v>
      </c>
    </row>
    <row r="702" spans="1:6" x14ac:dyDescent="0.2">
      <c r="A702" s="428"/>
      <c r="B702" s="801"/>
      <c r="C702" s="470"/>
      <c r="D702" s="471" t="s">
        <v>707</v>
      </c>
      <c r="E702" s="472" t="s">
        <v>898</v>
      </c>
      <c r="F702" s="473"/>
    </row>
    <row r="703" spans="1:6" ht="12.75" customHeight="1" x14ac:dyDescent="0.2">
      <c r="A703" s="428"/>
      <c r="B703" s="871">
        <v>37</v>
      </c>
      <c r="C703" s="466" t="s">
        <v>1340</v>
      </c>
      <c r="D703" s="467" t="s">
        <v>972</v>
      </c>
      <c r="E703" s="468" t="s">
        <v>1341</v>
      </c>
      <c r="F703" s="469" t="s">
        <v>1296</v>
      </c>
    </row>
    <row r="704" spans="1:6" x14ac:dyDescent="0.2">
      <c r="A704" s="428"/>
      <c r="B704" s="800"/>
      <c r="C704" s="470"/>
      <c r="D704" s="471" t="s">
        <v>708</v>
      </c>
      <c r="E704" s="472" t="s">
        <v>973</v>
      </c>
      <c r="F704" s="473" t="s">
        <v>535</v>
      </c>
    </row>
    <row r="705" spans="1:6" ht="12.75" customHeight="1" x14ac:dyDescent="0.2">
      <c r="A705" s="428"/>
      <c r="B705" s="800"/>
      <c r="C705" s="470"/>
      <c r="D705" s="471" t="s">
        <v>1028</v>
      </c>
      <c r="E705" s="472" t="s">
        <v>993</v>
      </c>
      <c r="F705" s="473" t="s">
        <v>535</v>
      </c>
    </row>
    <row r="706" spans="1:6" ht="36" x14ac:dyDescent="0.2">
      <c r="A706" s="428"/>
      <c r="B706" s="800"/>
      <c r="C706" s="470"/>
      <c r="D706" s="471" t="s">
        <v>919</v>
      </c>
      <c r="E706" s="472" t="s">
        <v>933</v>
      </c>
      <c r="F706" s="473" t="s">
        <v>535</v>
      </c>
    </row>
    <row r="707" spans="1:6" x14ac:dyDescent="0.2">
      <c r="A707" s="428"/>
      <c r="B707" s="800"/>
      <c r="C707" s="470"/>
      <c r="D707" s="471" t="s">
        <v>729</v>
      </c>
      <c r="E707" s="472" t="s">
        <v>730</v>
      </c>
      <c r="F707" s="473">
        <v>53.76</v>
      </c>
    </row>
    <row r="708" spans="1:6" ht="24" x14ac:dyDescent="0.2">
      <c r="A708" s="428"/>
      <c r="B708" s="800"/>
      <c r="C708" s="470"/>
      <c r="D708" s="471" t="s">
        <v>750</v>
      </c>
      <c r="E708" s="472" t="s">
        <v>730</v>
      </c>
      <c r="F708" s="473">
        <v>53.76</v>
      </c>
    </row>
    <row r="709" spans="1:6" ht="12.75" customHeight="1" x14ac:dyDescent="0.2">
      <c r="A709" s="428"/>
      <c r="B709" s="800"/>
      <c r="C709" s="470"/>
      <c r="D709" s="471" t="s">
        <v>900</v>
      </c>
      <c r="E709" s="472" t="s">
        <v>903</v>
      </c>
      <c r="F709" s="473">
        <v>161.28</v>
      </c>
    </row>
    <row r="710" spans="1:6" ht="12.75" customHeight="1" x14ac:dyDescent="0.2">
      <c r="A710" s="428"/>
      <c r="B710" s="800"/>
      <c r="C710" s="470"/>
      <c r="D710" s="471" t="s">
        <v>752</v>
      </c>
      <c r="E710" s="472" t="s">
        <v>910</v>
      </c>
      <c r="F710" s="473">
        <v>322.56</v>
      </c>
    </row>
    <row r="711" spans="1:6" x14ac:dyDescent="0.2">
      <c r="A711" s="428"/>
      <c r="B711" s="800"/>
      <c r="C711" s="470"/>
      <c r="D711" s="471" t="s">
        <v>974</v>
      </c>
      <c r="E711" s="472" t="s">
        <v>896</v>
      </c>
      <c r="F711" s="473">
        <v>430.08</v>
      </c>
    </row>
    <row r="712" spans="1:6" ht="12.75" customHeight="1" x14ac:dyDescent="0.2">
      <c r="A712" s="428"/>
      <c r="B712" s="800"/>
      <c r="C712" s="470"/>
      <c r="D712" s="471" t="s">
        <v>975</v>
      </c>
      <c r="E712" s="472" t="s">
        <v>730</v>
      </c>
      <c r="F712" s="473">
        <v>53.76</v>
      </c>
    </row>
    <row r="713" spans="1:6" ht="12.75" customHeight="1" x14ac:dyDescent="0.2">
      <c r="A713" s="428"/>
      <c r="B713" s="800"/>
      <c r="C713" s="470"/>
      <c r="D713" s="471" t="s">
        <v>976</v>
      </c>
      <c r="E713" s="472" t="s">
        <v>730</v>
      </c>
      <c r="F713" s="473">
        <v>53.76</v>
      </c>
    </row>
    <row r="714" spans="1:6" ht="12.75" customHeight="1" x14ac:dyDescent="0.2">
      <c r="A714" s="428"/>
      <c r="B714" s="800"/>
      <c r="C714" s="470"/>
      <c r="D714" s="471" t="s">
        <v>977</v>
      </c>
      <c r="E714" s="472" t="s">
        <v>934</v>
      </c>
      <c r="F714" s="473">
        <v>268.8</v>
      </c>
    </row>
    <row r="715" spans="1:6" x14ac:dyDescent="0.2">
      <c r="A715" s="428"/>
      <c r="B715" s="800"/>
      <c r="C715" s="470"/>
      <c r="D715" s="471" t="s">
        <v>979</v>
      </c>
      <c r="E715" s="472" t="s">
        <v>730</v>
      </c>
      <c r="F715" s="473">
        <v>53.76</v>
      </c>
    </row>
    <row r="716" spans="1:6" ht="12.75" customHeight="1" x14ac:dyDescent="0.2">
      <c r="A716" s="428"/>
      <c r="B716" s="800"/>
      <c r="C716" s="470"/>
      <c r="D716" s="471" t="s">
        <v>980</v>
      </c>
      <c r="E716" s="472" t="s">
        <v>921</v>
      </c>
      <c r="F716" s="473">
        <v>26.88</v>
      </c>
    </row>
    <row r="717" spans="1:6" x14ac:dyDescent="0.2">
      <c r="A717" s="428"/>
      <c r="B717" s="800"/>
      <c r="C717" s="470"/>
      <c r="D717" s="471" t="s">
        <v>981</v>
      </c>
      <c r="E717" s="472" t="s">
        <v>991</v>
      </c>
      <c r="F717" s="473">
        <v>483.84</v>
      </c>
    </row>
    <row r="718" spans="1:6" x14ac:dyDescent="0.2">
      <c r="A718" s="428"/>
      <c r="B718" s="800"/>
      <c r="C718" s="470"/>
      <c r="D718" s="471" t="s">
        <v>902</v>
      </c>
      <c r="E718" s="472" t="s">
        <v>912</v>
      </c>
      <c r="F718" s="473">
        <v>80.64</v>
      </c>
    </row>
    <row r="719" spans="1:6" x14ac:dyDescent="0.2">
      <c r="A719" s="428"/>
      <c r="B719" s="800"/>
      <c r="C719" s="470"/>
      <c r="D719" s="471" t="s">
        <v>753</v>
      </c>
      <c r="E719" s="472" t="s">
        <v>894</v>
      </c>
      <c r="F719" s="473">
        <v>241.92</v>
      </c>
    </row>
    <row r="720" spans="1:6" ht="24" x14ac:dyDescent="0.2">
      <c r="A720" s="428"/>
      <c r="B720" s="800"/>
      <c r="C720" s="470"/>
      <c r="D720" s="471" t="s">
        <v>904</v>
      </c>
      <c r="E720" s="472" t="s">
        <v>903</v>
      </c>
      <c r="F720" s="473">
        <v>161.28</v>
      </c>
    </row>
    <row r="721" spans="1:6" x14ac:dyDescent="0.2">
      <c r="A721" s="428"/>
      <c r="B721" s="800"/>
      <c r="C721" s="470"/>
      <c r="D721" s="471" t="s">
        <v>905</v>
      </c>
      <c r="E721" s="472" t="s">
        <v>921</v>
      </c>
      <c r="F721" s="473">
        <v>26.88</v>
      </c>
    </row>
    <row r="722" spans="1:6" x14ac:dyDescent="0.2">
      <c r="A722" s="428"/>
      <c r="B722" s="800"/>
      <c r="C722" s="470"/>
      <c r="D722" s="471" t="s">
        <v>728</v>
      </c>
      <c r="E722" s="472" t="s">
        <v>731</v>
      </c>
      <c r="F722" s="473">
        <v>215.04</v>
      </c>
    </row>
    <row r="723" spans="1:6" x14ac:dyDescent="0.2">
      <c r="A723" s="428"/>
      <c r="B723" s="801"/>
      <c r="C723" s="470"/>
      <c r="D723" s="471" t="s">
        <v>707</v>
      </c>
      <c r="E723" s="472" t="s">
        <v>898</v>
      </c>
      <c r="F723" s="473"/>
    </row>
    <row r="724" spans="1:6" ht="12.75" customHeight="1" x14ac:dyDescent="0.2">
      <c r="A724" s="428"/>
      <c r="B724" s="871">
        <v>38</v>
      </c>
      <c r="C724" s="466" t="s">
        <v>1342</v>
      </c>
      <c r="D724" s="467" t="s">
        <v>1289</v>
      </c>
      <c r="E724" s="468" t="s">
        <v>1343</v>
      </c>
      <c r="F724" s="469">
        <v>83.06</v>
      </c>
    </row>
    <row r="725" spans="1:6" x14ac:dyDescent="0.2">
      <c r="A725" s="428"/>
      <c r="B725" s="800"/>
      <c r="C725" s="470"/>
      <c r="D725" s="471" t="s">
        <v>1344</v>
      </c>
      <c r="E725" s="472" t="s">
        <v>1345</v>
      </c>
      <c r="F725" s="473" t="s">
        <v>535</v>
      </c>
    </row>
    <row r="726" spans="1:6" ht="36" x14ac:dyDescent="0.2">
      <c r="A726" s="428"/>
      <c r="B726" s="800"/>
      <c r="C726" s="470"/>
      <c r="D726" s="471" t="s">
        <v>1028</v>
      </c>
      <c r="E726" s="472" t="s">
        <v>993</v>
      </c>
      <c r="F726" s="473" t="s">
        <v>535</v>
      </c>
    </row>
    <row r="727" spans="1:6" x14ac:dyDescent="0.2">
      <c r="A727" s="428"/>
      <c r="B727" s="800"/>
      <c r="C727" s="470"/>
      <c r="D727" s="471" t="s">
        <v>708</v>
      </c>
      <c r="E727" s="472" t="s">
        <v>1293</v>
      </c>
      <c r="F727" s="473" t="s">
        <v>535</v>
      </c>
    </row>
    <row r="728" spans="1:6" ht="28.5" customHeight="1" x14ac:dyDescent="0.2">
      <c r="A728" s="428"/>
      <c r="B728" s="800"/>
      <c r="C728" s="470"/>
      <c r="D728" s="471" t="s">
        <v>729</v>
      </c>
      <c r="E728" s="472" t="s">
        <v>730</v>
      </c>
      <c r="F728" s="473">
        <v>1.66</v>
      </c>
    </row>
    <row r="729" spans="1:6" ht="24" x14ac:dyDescent="0.2">
      <c r="A729" s="428"/>
      <c r="B729" s="800"/>
      <c r="C729" s="470"/>
      <c r="D729" s="471" t="s">
        <v>750</v>
      </c>
      <c r="E729" s="472" t="s">
        <v>730</v>
      </c>
      <c r="F729" s="473">
        <v>1.66</v>
      </c>
    </row>
    <row r="730" spans="1:6" x14ac:dyDescent="0.2">
      <c r="A730" s="428"/>
      <c r="B730" s="800"/>
      <c r="C730" s="470"/>
      <c r="D730" s="471" t="s">
        <v>900</v>
      </c>
      <c r="E730" s="472" t="s">
        <v>903</v>
      </c>
      <c r="F730" s="473">
        <v>4.9800000000000004</v>
      </c>
    </row>
    <row r="731" spans="1:6" ht="24" x14ac:dyDescent="0.2">
      <c r="A731" s="428"/>
      <c r="B731" s="800"/>
      <c r="C731" s="470"/>
      <c r="D731" s="471" t="s">
        <v>752</v>
      </c>
      <c r="E731" s="472" t="s">
        <v>910</v>
      </c>
      <c r="F731" s="473">
        <v>9.9700000000000006</v>
      </c>
    </row>
    <row r="732" spans="1:6" x14ac:dyDescent="0.2">
      <c r="A732" s="428"/>
      <c r="B732" s="800"/>
      <c r="C732" s="470"/>
      <c r="D732" s="471" t="s">
        <v>974</v>
      </c>
      <c r="E732" s="472" t="s">
        <v>896</v>
      </c>
      <c r="F732" s="473">
        <v>13.29</v>
      </c>
    </row>
    <row r="733" spans="1:6" x14ac:dyDescent="0.2">
      <c r="A733" s="428"/>
      <c r="B733" s="800"/>
      <c r="C733" s="470"/>
      <c r="D733" s="471" t="s">
        <v>975</v>
      </c>
      <c r="E733" s="472" t="s">
        <v>730</v>
      </c>
      <c r="F733" s="473">
        <v>1.66</v>
      </c>
    </row>
    <row r="734" spans="1:6" x14ac:dyDescent="0.2">
      <c r="A734" s="428"/>
      <c r="B734" s="800"/>
      <c r="C734" s="470"/>
      <c r="D734" s="471" t="s">
        <v>976</v>
      </c>
      <c r="E734" s="472" t="s">
        <v>730</v>
      </c>
      <c r="F734" s="473">
        <v>1.66</v>
      </c>
    </row>
    <row r="735" spans="1:6" ht="24" x14ac:dyDescent="0.2">
      <c r="A735" s="428"/>
      <c r="B735" s="800"/>
      <c r="C735" s="470"/>
      <c r="D735" s="471" t="s">
        <v>977</v>
      </c>
      <c r="E735" s="472" t="s">
        <v>934</v>
      </c>
      <c r="F735" s="473">
        <v>8.31</v>
      </c>
    </row>
    <row r="736" spans="1:6" x14ac:dyDescent="0.2">
      <c r="A736" s="428"/>
      <c r="B736" s="800"/>
      <c r="C736" s="470"/>
      <c r="D736" s="471" t="s">
        <v>979</v>
      </c>
      <c r="E736" s="472" t="s">
        <v>730</v>
      </c>
      <c r="F736" s="473">
        <v>1.66</v>
      </c>
    </row>
    <row r="737" spans="1:6" x14ac:dyDescent="0.2">
      <c r="A737" s="428"/>
      <c r="B737" s="800"/>
      <c r="C737" s="470"/>
      <c r="D737" s="471" t="s">
        <v>980</v>
      </c>
      <c r="E737" s="472" t="s">
        <v>921</v>
      </c>
      <c r="F737" s="473">
        <v>0.83</v>
      </c>
    </row>
    <row r="738" spans="1:6" x14ac:dyDescent="0.2">
      <c r="A738" s="428"/>
      <c r="B738" s="800"/>
      <c r="C738" s="470"/>
      <c r="D738" s="471" t="s">
        <v>981</v>
      </c>
      <c r="E738" s="472" t="s">
        <v>991</v>
      </c>
      <c r="F738" s="473">
        <v>14.95</v>
      </c>
    </row>
    <row r="739" spans="1:6" x14ac:dyDescent="0.2">
      <c r="A739" s="428"/>
      <c r="B739" s="800"/>
      <c r="C739" s="470"/>
      <c r="D739" s="471" t="s">
        <v>902</v>
      </c>
      <c r="E739" s="472" t="s">
        <v>912</v>
      </c>
      <c r="F739" s="473">
        <v>2.4900000000000002</v>
      </c>
    </row>
    <row r="740" spans="1:6" x14ac:dyDescent="0.2">
      <c r="A740" s="428"/>
      <c r="B740" s="800"/>
      <c r="C740" s="470"/>
      <c r="D740" s="471" t="s">
        <v>753</v>
      </c>
      <c r="E740" s="472" t="s">
        <v>894</v>
      </c>
      <c r="F740" s="473">
        <v>7.48</v>
      </c>
    </row>
    <row r="741" spans="1:6" ht="24" x14ac:dyDescent="0.2">
      <c r="A741" s="428"/>
      <c r="B741" s="800"/>
      <c r="C741" s="470"/>
      <c r="D741" s="471" t="s">
        <v>904</v>
      </c>
      <c r="E741" s="472" t="s">
        <v>903</v>
      </c>
      <c r="F741" s="473">
        <v>4.9800000000000004</v>
      </c>
    </row>
    <row r="742" spans="1:6" x14ac:dyDescent="0.2">
      <c r="A742" s="428"/>
      <c r="B742" s="800"/>
      <c r="C742" s="470"/>
      <c r="D742" s="471" t="s">
        <v>905</v>
      </c>
      <c r="E742" s="472" t="s">
        <v>921</v>
      </c>
      <c r="F742" s="473">
        <v>0.83</v>
      </c>
    </row>
    <row r="743" spans="1:6" x14ac:dyDescent="0.2">
      <c r="A743" s="428"/>
      <c r="B743" s="800"/>
      <c r="C743" s="470"/>
      <c r="D743" s="471" t="s">
        <v>728</v>
      </c>
      <c r="E743" s="472" t="s">
        <v>731</v>
      </c>
      <c r="F743" s="473">
        <v>6.64</v>
      </c>
    </row>
    <row r="744" spans="1:6" x14ac:dyDescent="0.2">
      <c r="A744" s="428"/>
      <c r="B744" s="801"/>
      <c r="C744" s="470"/>
      <c r="D744" s="471" t="s">
        <v>707</v>
      </c>
      <c r="E744" s="472" t="s">
        <v>898</v>
      </c>
      <c r="F744" s="473"/>
    </row>
    <row r="745" spans="1:6" ht="38.25" x14ac:dyDescent="0.2">
      <c r="A745" s="428"/>
      <c r="B745" s="871">
        <v>39</v>
      </c>
      <c r="C745" s="466" t="s">
        <v>1346</v>
      </c>
      <c r="D745" s="467" t="s">
        <v>985</v>
      </c>
      <c r="E745" s="468" t="s">
        <v>1031</v>
      </c>
      <c r="F745" s="469" t="s">
        <v>1032</v>
      </c>
    </row>
    <row r="746" spans="1:6" x14ac:dyDescent="0.2">
      <c r="A746" s="428"/>
      <c r="B746" s="800"/>
      <c r="C746" s="470"/>
      <c r="D746" s="471" t="s">
        <v>708</v>
      </c>
      <c r="E746" s="472" t="s">
        <v>973</v>
      </c>
      <c r="F746" s="473" t="s">
        <v>535</v>
      </c>
    </row>
    <row r="747" spans="1:6" ht="36" x14ac:dyDescent="0.2">
      <c r="A747" s="428"/>
      <c r="B747" s="800"/>
      <c r="C747" s="470"/>
      <c r="D747" s="471" t="s">
        <v>1028</v>
      </c>
      <c r="E747" s="472" t="s">
        <v>993</v>
      </c>
      <c r="F747" s="473" t="s">
        <v>535</v>
      </c>
    </row>
    <row r="748" spans="1:6" x14ac:dyDescent="0.2">
      <c r="A748" s="428"/>
      <c r="B748" s="800"/>
      <c r="C748" s="470"/>
      <c r="D748" s="471" t="s">
        <v>729</v>
      </c>
      <c r="E748" s="472" t="s">
        <v>730</v>
      </c>
      <c r="F748" s="473">
        <v>957.04</v>
      </c>
    </row>
    <row r="749" spans="1:6" ht="24" x14ac:dyDescent="0.2">
      <c r="A749" s="428"/>
      <c r="B749" s="800"/>
      <c r="C749" s="470"/>
      <c r="D749" s="471" t="s">
        <v>750</v>
      </c>
      <c r="E749" s="472" t="s">
        <v>730</v>
      </c>
      <c r="F749" s="473">
        <v>957.04</v>
      </c>
    </row>
    <row r="750" spans="1:6" x14ac:dyDescent="0.2">
      <c r="A750" s="428"/>
      <c r="B750" s="800"/>
      <c r="C750" s="470"/>
      <c r="D750" s="471" t="s">
        <v>900</v>
      </c>
      <c r="E750" s="472" t="s">
        <v>903</v>
      </c>
      <c r="F750" s="473" t="s">
        <v>1033</v>
      </c>
    </row>
    <row r="751" spans="1:6" ht="24" x14ac:dyDescent="0.2">
      <c r="A751" s="428"/>
      <c r="B751" s="800"/>
      <c r="C751" s="470"/>
      <c r="D751" s="471" t="s">
        <v>752</v>
      </c>
      <c r="E751" s="472" t="s">
        <v>910</v>
      </c>
      <c r="F751" s="473" t="s">
        <v>1034</v>
      </c>
    </row>
    <row r="752" spans="1:6" x14ac:dyDescent="0.2">
      <c r="A752" s="428"/>
      <c r="B752" s="800"/>
      <c r="C752" s="470"/>
      <c r="D752" s="471" t="s">
        <v>974</v>
      </c>
      <c r="E752" s="472" t="s">
        <v>896</v>
      </c>
      <c r="F752" s="473" t="s">
        <v>1035</v>
      </c>
    </row>
    <row r="753" spans="1:6" x14ac:dyDescent="0.2">
      <c r="A753" s="428"/>
      <c r="B753" s="800"/>
      <c r="C753" s="470"/>
      <c r="D753" s="471" t="s">
        <v>975</v>
      </c>
      <c r="E753" s="472" t="s">
        <v>730</v>
      </c>
      <c r="F753" s="473">
        <v>957.04</v>
      </c>
    </row>
    <row r="754" spans="1:6" x14ac:dyDescent="0.2">
      <c r="A754" s="428"/>
      <c r="B754" s="800"/>
      <c r="C754" s="470"/>
      <c r="D754" s="471" t="s">
        <v>976</v>
      </c>
      <c r="E754" s="472" t="s">
        <v>730</v>
      </c>
      <c r="F754" s="473">
        <v>957.04</v>
      </c>
    </row>
    <row r="755" spans="1:6" ht="24" x14ac:dyDescent="0.2">
      <c r="A755" s="428"/>
      <c r="B755" s="800"/>
      <c r="C755" s="470"/>
      <c r="D755" s="471" t="s">
        <v>977</v>
      </c>
      <c r="E755" s="472" t="s">
        <v>934</v>
      </c>
      <c r="F755" s="473" t="s">
        <v>1036</v>
      </c>
    </row>
    <row r="756" spans="1:6" x14ac:dyDescent="0.2">
      <c r="A756" s="428"/>
      <c r="B756" s="800"/>
      <c r="C756" s="470"/>
      <c r="D756" s="471" t="s">
        <v>979</v>
      </c>
      <c r="E756" s="472" t="s">
        <v>730</v>
      </c>
      <c r="F756" s="473">
        <v>957.04</v>
      </c>
    </row>
    <row r="757" spans="1:6" x14ac:dyDescent="0.2">
      <c r="A757" s="428"/>
      <c r="B757" s="800"/>
      <c r="C757" s="470"/>
      <c r="D757" s="471" t="s">
        <v>980</v>
      </c>
      <c r="E757" s="472" t="s">
        <v>921</v>
      </c>
      <c r="F757" s="473">
        <v>478.52</v>
      </c>
    </row>
    <row r="758" spans="1:6" x14ac:dyDescent="0.2">
      <c r="A758" s="428"/>
      <c r="B758" s="800"/>
      <c r="C758" s="470"/>
      <c r="D758" s="471" t="s">
        <v>981</v>
      </c>
      <c r="E758" s="472" t="s">
        <v>991</v>
      </c>
      <c r="F758" s="473" t="s">
        <v>1037</v>
      </c>
    </row>
    <row r="759" spans="1:6" x14ac:dyDescent="0.2">
      <c r="A759" s="428"/>
      <c r="B759" s="800"/>
      <c r="C759" s="470"/>
      <c r="D759" s="471" t="s">
        <v>902</v>
      </c>
      <c r="E759" s="472" t="s">
        <v>912</v>
      </c>
      <c r="F759" s="473" t="s">
        <v>1038</v>
      </c>
    </row>
    <row r="760" spans="1:6" x14ac:dyDescent="0.2">
      <c r="A760" s="428"/>
      <c r="B760" s="800"/>
      <c r="C760" s="470"/>
      <c r="D760" s="471" t="s">
        <v>753</v>
      </c>
      <c r="E760" s="472" t="s">
        <v>894</v>
      </c>
      <c r="F760" s="473" t="s">
        <v>1039</v>
      </c>
    </row>
    <row r="761" spans="1:6" ht="24" x14ac:dyDescent="0.2">
      <c r="A761" s="428"/>
      <c r="B761" s="800"/>
      <c r="C761" s="470"/>
      <c r="D761" s="471" t="s">
        <v>904</v>
      </c>
      <c r="E761" s="472" t="s">
        <v>903</v>
      </c>
      <c r="F761" s="473" t="s">
        <v>1033</v>
      </c>
    </row>
    <row r="762" spans="1:6" x14ac:dyDescent="0.2">
      <c r="A762" s="428"/>
      <c r="B762" s="800"/>
      <c r="C762" s="470"/>
      <c r="D762" s="471" t="s">
        <v>905</v>
      </c>
      <c r="E762" s="472" t="s">
        <v>921</v>
      </c>
      <c r="F762" s="473">
        <v>478.52</v>
      </c>
    </row>
    <row r="763" spans="1:6" x14ac:dyDescent="0.2">
      <c r="A763" s="428"/>
      <c r="B763" s="800"/>
      <c r="C763" s="470"/>
      <c r="D763" s="471" t="s">
        <v>728</v>
      </c>
      <c r="E763" s="472" t="s">
        <v>731</v>
      </c>
      <c r="F763" s="473" t="s">
        <v>1040</v>
      </c>
    </row>
    <row r="764" spans="1:6" x14ac:dyDescent="0.2">
      <c r="A764" s="428"/>
      <c r="B764" s="801"/>
      <c r="C764" s="470"/>
      <c r="D764" s="471" t="s">
        <v>707</v>
      </c>
      <c r="E764" s="472" t="s">
        <v>898</v>
      </c>
      <c r="F764" s="473"/>
    </row>
    <row r="765" spans="1:6" ht="25.5" x14ac:dyDescent="0.2">
      <c r="A765" s="428"/>
      <c r="B765" s="871">
        <v>40</v>
      </c>
      <c r="C765" s="466" t="s">
        <v>1347</v>
      </c>
      <c r="D765" s="467" t="s">
        <v>972</v>
      </c>
      <c r="E765" s="468" t="s">
        <v>1328</v>
      </c>
      <c r="F765" s="469" t="s">
        <v>1329</v>
      </c>
    </row>
    <row r="766" spans="1:6" x14ac:dyDescent="0.2">
      <c r="A766" s="428"/>
      <c r="B766" s="800"/>
      <c r="C766" s="470"/>
      <c r="D766" s="471" t="s">
        <v>708</v>
      </c>
      <c r="E766" s="472" t="s">
        <v>973</v>
      </c>
      <c r="F766" s="473" t="s">
        <v>535</v>
      </c>
    </row>
    <row r="767" spans="1:6" ht="36" x14ac:dyDescent="0.2">
      <c r="A767" s="428"/>
      <c r="B767" s="800"/>
      <c r="C767" s="470"/>
      <c r="D767" s="471" t="s">
        <v>1028</v>
      </c>
      <c r="E767" s="472" t="s">
        <v>993</v>
      </c>
      <c r="F767" s="473" t="s">
        <v>535</v>
      </c>
    </row>
    <row r="768" spans="1:6" x14ac:dyDescent="0.2">
      <c r="A768" s="428"/>
      <c r="B768" s="800"/>
      <c r="C768" s="470"/>
      <c r="D768" s="471" t="s">
        <v>729</v>
      </c>
      <c r="E768" s="472" t="s">
        <v>730</v>
      </c>
      <c r="F768" s="473">
        <v>26.88</v>
      </c>
    </row>
    <row r="769" spans="1:6" ht="24" x14ac:dyDescent="0.2">
      <c r="A769" s="428"/>
      <c r="B769" s="800"/>
      <c r="C769" s="470"/>
      <c r="D769" s="471" t="s">
        <v>750</v>
      </c>
      <c r="E769" s="472" t="s">
        <v>730</v>
      </c>
      <c r="F769" s="473">
        <v>26.88</v>
      </c>
    </row>
    <row r="770" spans="1:6" x14ac:dyDescent="0.2">
      <c r="A770" s="428"/>
      <c r="B770" s="800"/>
      <c r="C770" s="470"/>
      <c r="D770" s="471" t="s">
        <v>900</v>
      </c>
      <c r="E770" s="472" t="s">
        <v>903</v>
      </c>
      <c r="F770" s="473">
        <v>80.64</v>
      </c>
    </row>
    <row r="771" spans="1:6" ht="24" x14ac:dyDescent="0.2">
      <c r="A771" s="428"/>
      <c r="B771" s="800"/>
      <c r="C771" s="470"/>
      <c r="D771" s="471" t="s">
        <v>752</v>
      </c>
      <c r="E771" s="472" t="s">
        <v>910</v>
      </c>
      <c r="F771" s="473">
        <v>161.28</v>
      </c>
    </row>
    <row r="772" spans="1:6" x14ac:dyDescent="0.2">
      <c r="A772" s="428"/>
      <c r="B772" s="800"/>
      <c r="C772" s="470"/>
      <c r="D772" s="471" t="s">
        <v>974</v>
      </c>
      <c r="E772" s="472" t="s">
        <v>896</v>
      </c>
      <c r="F772" s="473">
        <v>215.04</v>
      </c>
    </row>
    <row r="773" spans="1:6" x14ac:dyDescent="0.2">
      <c r="A773" s="428"/>
      <c r="B773" s="800"/>
      <c r="C773" s="470"/>
      <c r="D773" s="471" t="s">
        <v>975</v>
      </c>
      <c r="E773" s="472" t="s">
        <v>730</v>
      </c>
      <c r="F773" s="473">
        <v>26.88</v>
      </c>
    </row>
    <row r="774" spans="1:6" x14ac:dyDescent="0.2">
      <c r="A774" s="428"/>
      <c r="B774" s="800"/>
      <c r="C774" s="470"/>
      <c r="D774" s="471" t="s">
        <v>976</v>
      </c>
      <c r="E774" s="472" t="s">
        <v>730</v>
      </c>
      <c r="F774" s="473">
        <v>26.88</v>
      </c>
    </row>
    <row r="775" spans="1:6" ht="24" x14ac:dyDescent="0.2">
      <c r="A775" s="428"/>
      <c r="B775" s="800"/>
      <c r="C775" s="470"/>
      <c r="D775" s="471" t="s">
        <v>977</v>
      </c>
      <c r="E775" s="472" t="s">
        <v>934</v>
      </c>
      <c r="F775" s="473">
        <v>134.4</v>
      </c>
    </row>
    <row r="776" spans="1:6" x14ac:dyDescent="0.2">
      <c r="A776" s="428"/>
      <c r="B776" s="800"/>
      <c r="C776" s="470"/>
      <c r="D776" s="471" t="s">
        <v>979</v>
      </c>
      <c r="E776" s="472" t="s">
        <v>730</v>
      </c>
      <c r="F776" s="473">
        <v>26.88</v>
      </c>
    </row>
    <row r="777" spans="1:6" x14ac:dyDescent="0.2">
      <c r="A777" s="428"/>
      <c r="B777" s="800"/>
      <c r="C777" s="470"/>
      <c r="D777" s="471" t="s">
        <v>980</v>
      </c>
      <c r="E777" s="472" t="s">
        <v>921</v>
      </c>
      <c r="F777" s="473">
        <v>13.44</v>
      </c>
    </row>
    <row r="778" spans="1:6" x14ac:dyDescent="0.2">
      <c r="A778" s="428"/>
      <c r="B778" s="800"/>
      <c r="C778" s="470"/>
      <c r="D778" s="471" t="s">
        <v>981</v>
      </c>
      <c r="E778" s="472" t="s">
        <v>991</v>
      </c>
      <c r="F778" s="473">
        <v>241.92</v>
      </c>
    </row>
    <row r="779" spans="1:6" x14ac:dyDescent="0.2">
      <c r="A779" s="428"/>
      <c r="B779" s="800"/>
      <c r="C779" s="470"/>
      <c r="D779" s="471" t="s">
        <v>902</v>
      </c>
      <c r="E779" s="472" t="s">
        <v>912</v>
      </c>
      <c r="F779" s="473">
        <v>40.32</v>
      </c>
    </row>
    <row r="780" spans="1:6" x14ac:dyDescent="0.2">
      <c r="A780" s="428"/>
      <c r="B780" s="800"/>
      <c r="C780" s="470"/>
      <c r="D780" s="471" t="s">
        <v>753</v>
      </c>
      <c r="E780" s="472" t="s">
        <v>894</v>
      </c>
      <c r="F780" s="473">
        <v>120.96</v>
      </c>
    </row>
    <row r="781" spans="1:6" ht="24" x14ac:dyDescent="0.2">
      <c r="A781" s="428"/>
      <c r="B781" s="800"/>
      <c r="C781" s="470"/>
      <c r="D781" s="471" t="s">
        <v>904</v>
      </c>
      <c r="E781" s="472" t="s">
        <v>903</v>
      </c>
      <c r="F781" s="473">
        <v>80.64</v>
      </c>
    </row>
    <row r="782" spans="1:6" x14ac:dyDescent="0.2">
      <c r="A782" s="428"/>
      <c r="B782" s="800"/>
      <c r="C782" s="470"/>
      <c r="D782" s="471" t="s">
        <v>905</v>
      </c>
      <c r="E782" s="472" t="s">
        <v>921</v>
      </c>
      <c r="F782" s="473">
        <v>13.44</v>
      </c>
    </row>
    <row r="783" spans="1:6" x14ac:dyDescent="0.2">
      <c r="A783" s="428"/>
      <c r="B783" s="800"/>
      <c r="C783" s="470"/>
      <c r="D783" s="471" t="s">
        <v>728</v>
      </c>
      <c r="E783" s="472" t="s">
        <v>731</v>
      </c>
      <c r="F783" s="473">
        <v>107.52</v>
      </c>
    </row>
    <row r="784" spans="1:6" x14ac:dyDescent="0.2">
      <c r="A784" s="428"/>
      <c r="B784" s="801"/>
      <c r="C784" s="470"/>
      <c r="D784" s="471" t="s">
        <v>707</v>
      </c>
      <c r="E784" s="472" t="s">
        <v>898</v>
      </c>
      <c r="F784" s="473"/>
    </row>
    <row r="785" spans="1:6" ht="25.5" x14ac:dyDescent="0.2">
      <c r="A785" s="428"/>
      <c r="B785" s="871">
        <v>41</v>
      </c>
      <c r="C785" s="466" t="s">
        <v>1348</v>
      </c>
      <c r="D785" s="467" t="s">
        <v>972</v>
      </c>
      <c r="E785" s="468" t="s">
        <v>1349</v>
      </c>
      <c r="F785" s="469">
        <v>537.6</v>
      </c>
    </row>
    <row r="786" spans="1:6" x14ac:dyDescent="0.2">
      <c r="A786" s="428"/>
      <c r="B786" s="800"/>
      <c r="C786" s="470"/>
      <c r="D786" s="471" t="s">
        <v>708</v>
      </c>
      <c r="E786" s="472" t="s">
        <v>973</v>
      </c>
      <c r="F786" s="473" t="s">
        <v>535</v>
      </c>
    </row>
    <row r="787" spans="1:6" ht="36" x14ac:dyDescent="0.2">
      <c r="A787" s="428"/>
      <c r="B787" s="800"/>
      <c r="C787" s="470"/>
      <c r="D787" s="471" t="s">
        <v>1028</v>
      </c>
      <c r="E787" s="472" t="s">
        <v>993</v>
      </c>
      <c r="F787" s="473" t="s">
        <v>535</v>
      </c>
    </row>
    <row r="788" spans="1:6" ht="36" x14ac:dyDescent="0.2">
      <c r="A788" s="428"/>
      <c r="B788" s="800"/>
      <c r="C788" s="470"/>
      <c r="D788" s="471" t="s">
        <v>919</v>
      </c>
      <c r="E788" s="472" t="s">
        <v>933</v>
      </c>
      <c r="F788" s="473" t="s">
        <v>535</v>
      </c>
    </row>
    <row r="789" spans="1:6" x14ac:dyDescent="0.2">
      <c r="A789" s="428"/>
      <c r="B789" s="800"/>
      <c r="C789" s="470"/>
      <c r="D789" s="471" t="s">
        <v>729</v>
      </c>
      <c r="E789" s="472" t="s">
        <v>730</v>
      </c>
      <c r="F789" s="473">
        <v>10.75</v>
      </c>
    </row>
    <row r="790" spans="1:6" ht="24" x14ac:dyDescent="0.2">
      <c r="A790" s="428"/>
      <c r="B790" s="800"/>
      <c r="C790" s="470"/>
      <c r="D790" s="471" t="s">
        <v>750</v>
      </c>
      <c r="E790" s="472" t="s">
        <v>730</v>
      </c>
      <c r="F790" s="473">
        <v>10.75</v>
      </c>
    </row>
    <row r="791" spans="1:6" x14ac:dyDescent="0.2">
      <c r="A791" s="428"/>
      <c r="B791" s="800"/>
      <c r="C791" s="470"/>
      <c r="D791" s="471" t="s">
        <v>900</v>
      </c>
      <c r="E791" s="472" t="s">
        <v>903</v>
      </c>
      <c r="F791" s="473">
        <v>32.26</v>
      </c>
    </row>
    <row r="792" spans="1:6" ht="24" x14ac:dyDescent="0.2">
      <c r="A792" s="428"/>
      <c r="B792" s="800"/>
      <c r="C792" s="470"/>
      <c r="D792" s="471" t="s">
        <v>752</v>
      </c>
      <c r="E792" s="472" t="s">
        <v>910</v>
      </c>
      <c r="F792" s="473">
        <v>64.510000000000005</v>
      </c>
    </row>
    <row r="793" spans="1:6" x14ac:dyDescent="0.2">
      <c r="A793" s="428"/>
      <c r="B793" s="800"/>
      <c r="C793" s="470"/>
      <c r="D793" s="471" t="s">
        <v>974</v>
      </c>
      <c r="E793" s="472" t="s">
        <v>896</v>
      </c>
      <c r="F793" s="473">
        <v>86.02</v>
      </c>
    </row>
    <row r="794" spans="1:6" x14ac:dyDescent="0.2">
      <c r="A794" s="428"/>
      <c r="B794" s="800"/>
      <c r="C794" s="470"/>
      <c r="D794" s="471" t="s">
        <v>975</v>
      </c>
      <c r="E794" s="472" t="s">
        <v>730</v>
      </c>
      <c r="F794" s="473">
        <v>10.75</v>
      </c>
    </row>
    <row r="795" spans="1:6" x14ac:dyDescent="0.2">
      <c r="A795" s="428"/>
      <c r="B795" s="800"/>
      <c r="C795" s="470"/>
      <c r="D795" s="471" t="s">
        <v>976</v>
      </c>
      <c r="E795" s="472" t="s">
        <v>730</v>
      </c>
      <c r="F795" s="473">
        <v>10.75</v>
      </c>
    </row>
    <row r="796" spans="1:6" ht="24" x14ac:dyDescent="0.2">
      <c r="A796" s="428"/>
      <c r="B796" s="800"/>
      <c r="C796" s="470"/>
      <c r="D796" s="471" t="s">
        <v>977</v>
      </c>
      <c r="E796" s="472" t="s">
        <v>934</v>
      </c>
      <c r="F796" s="473">
        <v>53.76</v>
      </c>
    </row>
    <row r="797" spans="1:6" x14ac:dyDescent="0.2">
      <c r="A797" s="428"/>
      <c r="B797" s="800"/>
      <c r="C797" s="470"/>
      <c r="D797" s="471" t="s">
        <v>979</v>
      </c>
      <c r="E797" s="472" t="s">
        <v>730</v>
      </c>
      <c r="F797" s="473">
        <v>10.75</v>
      </c>
    </row>
    <row r="798" spans="1:6" x14ac:dyDescent="0.2">
      <c r="A798" s="428"/>
      <c r="B798" s="800"/>
      <c r="C798" s="470"/>
      <c r="D798" s="471" t="s">
        <v>980</v>
      </c>
      <c r="E798" s="472" t="s">
        <v>921</v>
      </c>
      <c r="F798" s="473">
        <v>5.38</v>
      </c>
    </row>
    <row r="799" spans="1:6" x14ac:dyDescent="0.2">
      <c r="A799" s="428"/>
      <c r="B799" s="800"/>
      <c r="C799" s="470"/>
      <c r="D799" s="471" t="s">
        <v>981</v>
      </c>
      <c r="E799" s="472" t="s">
        <v>991</v>
      </c>
      <c r="F799" s="473">
        <v>96.77</v>
      </c>
    </row>
    <row r="800" spans="1:6" x14ac:dyDescent="0.2">
      <c r="A800" s="428"/>
      <c r="B800" s="800"/>
      <c r="C800" s="470"/>
      <c r="D800" s="471" t="s">
        <v>902</v>
      </c>
      <c r="E800" s="472" t="s">
        <v>912</v>
      </c>
      <c r="F800" s="473">
        <v>16.13</v>
      </c>
    </row>
    <row r="801" spans="1:6" x14ac:dyDescent="0.2">
      <c r="A801" s="428"/>
      <c r="B801" s="800"/>
      <c r="C801" s="470"/>
      <c r="D801" s="471" t="s">
        <v>753</v>
      </c>
      <c r="E801" s="472" t="s">
        <v>894</v>
      </c>
      <c r="F801" s="473">
        <v>48.38</v>
      </c>
    </row>
    <row r="802" spans="1:6" ht="24" x14ac:dyDescent="0.2">
      <c r="A802" s="428"/>
      <c r="B802" s="800"/>
      <c r="C802" s="470"/>
      <c r="D802" s="471" t="s">
        <v>904</v>
      </c>
      <c r="E802" s="472" t="s">
        <v>903</v>
      </c>
      <c r="F802" s="473">
        <v>32.26</v>
      </c>
    </row>
    <row r="803" spans="1:6" x14ac:dyDescent="0.2">
      <c r="A803" s="428"/>
      <c r="B803" s="800"/>
      <c r="C803" s="470"/>
      <c r="D803" s="471" t="s">
        <v>905</v>
      </c>
      <c r="E803" s="472" t="s">
        <v>921</v>
      </c>
      <c r="F803" s="473">
        <v>5.38</v>
      </c>
    </row>
    <row r="804" spans="1:6" x14ac:dyDescent="0.2">
      <c r="A804" s="428"/>
      <c r="B804" s="800"/>
      <c r="C804" s="470"/>
      <c r="D804" s="471" t="s">
        <v>728</v>
      </c>
      <c r="E804" s="472" t="s">
        <v>731</v>
      </c>
      <c r="F804" s="473">
        <v>43.01</v>
      </c>
    </row>
    <row r="805" spans="1:6" x14ac:dyDescent="0.2">
      <c r="A805" s="428"/>
      <c r="B805" s="801"/>
      <c r="C805" s="470"/>
      <c r="D805" s="471" t="s">
        <v>707</v>
      </c>
      <c r="E805" s="472" t="s">
        <v>898</v>
      </c>
      <c r="F805" s="473"/>
    </row>
    <row r="806" spans="1:6" ht="15" x14ac:dyDescent="0.2">
      <c r="A806" s="428"/>
      <c r="B806" s="465"/>
      <c r="C806" s="795" t="s">
        <v>1350</v>
      </c>
      <c r="D806" s="796"/>
      <c r="E806" s="796"/>
      <c r="F806" s="474" t="s">
        <v>1351</v>
      </c>
    </row>
    <row r="807" spans="1:6" ht="15" x14ac:dyDescent="0.2">
      <c r="A807" s="428"/>
      <c r="B807" s="870" t="s">
        <v>1352</v>
      </c>
      <c r="C807" s="794"/>
      <c r="D807" s="794"/>
      <c r="E807" s="794"/>
      <c r="F807" s="794"/>
    </row>
    <row r="808" spans="1:6" ht="38.25" x14ac:dyDescent="0.2">
      <c r="A808" s="428"/>
      <c r="B808" s="871">
        <v>42</v>
      </c>
      <c r="C808" s="466" t="s">
        <v>1353</v>
      </c>
      <c r="D808" s="467" t="s">
        <v>1354</v>
      </c>
      <c r="E808" s="468" t="s">
        <v>1355</v>
      </c>
      <c r="F808" s="469" t="s">
        <v>1356</v>
      </c>
    </row>
    <row r="809" spans="1:6" ht="36" x14ac:dyDescent="0.2">
      <c r="A809" s="428"/>
      <c r="B809" s="800"/>
      <c r="C809" s="470"/>
      <c r="D809" s="471" t="s">
        <v>1028</v>
      </c>
      <c r="E809" s="472" t="s">
        <v>993</v>
      </c>
      <c r="F809" s="473" t="s">
        <v>535</v>
      </c>
    </row>
    <row r="810" spans="1:6" x14ac:dyDescent="0.2">
      <c r="A810" s="428"/>
      <c r="B810" s="800"/>
      <c r="C810" s="470"/>
      <c r="D810" s="471" t="s">
        <v>708</v>
      </c>
      <c r="E810" s="472" t="s">
        <v>1357</v>
      </c>
      <c r="F810" s="473" t="s">
        <v>535</v>
      </c>
    </row>
    <row r="811" spans="1:6" x14ac:dyDescent="0.2">
      <c r="A811" s="428"/>
      <c r="B811" s="800"/>
      <c r="C811" s="470"/>
      <c r="D811" s="471" t="s">
        <v>708</v>
      </c>
      <c r="E811" s="472" t="s">
        <v>899</v>
      </c>
      <c r="F811" s="473" t="s">
        <v>535</v>
      </c>
    </row>
    <row r="812" spans="1:6" x14ac:dyDescent="0.2">
      <c r="A812" s="428"/>
      <c r="B812" s="800"/>
      <c r="C812" s="470"/>
      <c r="D812" s="471" t="s">
        <v>729</v>
      </c>
      <c r="E812" s="472" t="s">
        <v>730</v>
      </c>
      <c r="F812" s="473">
        <v>872.7</v>
      </c>
    </row>
    <row r="813" spans="1:6" ht="24" x14ac:dyDescent="0.2">
      <c r="A813" s="428"/>
      <c r="B813" s="800"/>
      <c r="C813" s="470"/>
      <c r="D813" s="471" t="s">
        <v>750</v>
      </c>
      <c r="E813" s="472" t="s">
        <v>730</v>
      </c>
      <c r="F813" s="473">
        <v>872.7</v>
      </c>
    </row>
    <row r="814" spans="1:6" x14ac:dyDescent="0.2">
      <c r="A814" s="428"/>
      <c r="B814" s="800"/>
      <c r="C814" s="470"/>
      <c r="D814" s="471" t="s">
        <v>900</v>
      </c>
      <c r="E814" s="472" t="s">
        <v>903</v>
      </c>
      <c r="F814" s="473" t="s">
        <v>1358</v>
      </c>
    </row>
    <row r="815" spans="1:6" ht="24" x14ac:dyDescent="0.2">
      <c r="A815" s="428"/>
      <c r="B815" s="800"/>
      <c r="C815" s="470"/>
      <c r="D815" s="471" t="s">
        <v>752</v>
      </c>
      <c r="E815" s="472" t="s">
        <v>910</v>
      </c>
      <c r="F815" s="473" t="s">
        <v>1359</v>
      </c>
    </row>
    <row r="816" spans="1:6" x14ac:dyDescent="0.2">
      <c r="A816" s="428"/>
      <c r="B816" s="800"/>
      <c r="C816" s="470"/>
      <c r="D816" s="471" t="s">
        <v>974</v>
      </c>
      <c r="E816" s="472" t="s">
        <v>896</v>
      </c>
      <c r="F816" s="473" t="s">
        <v>1360</v>
      </c>
    </row>
    <row r="817" spans="1:6" x14ac:dyDescent="0.2">
      <c r="A817" s="428"/>
      <c r="B817" s="800"/>
      <c r="C817" s="470"/>
      <c r="D817" s="471" t="s">
        <v>975</v>
      </c>
      <c r="E817" s="472" t="s">
        <v>730</v>
      </c>
      <c r="F817" s="473">
        <v>872.7</v>
      </c>
    </row>
    <row r="818" spans="1:6" x14ac:dyDescent="0.2">
      <c r="A818" s="428"/>
      <c r="B818" s="800"/>
      <c r="C818" s="470"/>
      <c r="D818" s="471" t="s">
        <v>976</v>
      </c>
      <c r="E818" s="472" t="s">
        <v>730</v>
      </c>
      <c r="F818" s="473">
        <v>872.7</v>
      </c>
    </row>
    <row r="819" spans="1:6" ht="24" x14ac:dyDescent="0.2">
      <c r="A819" s="428"/>
      <c r="B819" s="800"/>
      <c r="C819" s="470"/>
      <c r="D819" s="471" t="s">
        <v>977</v>
      </c>
      <c r="E819" s="472" t="s">
        <v>934</v>
      </c>
      <c r="F819" s="473" t="s">
        <v>1361</v>
      </c>
    </row>
    <row r="820" spans="1:6" x14ac:dyDescent="0.2">
      <c r="A820" s="428"/>
      <c r="B820" s="800"/>
      <c r="C820" s="470"/>
      <c r="D820" s="471" t="s">
        <v>979</v>
      </c>
      <c r="E820" s="472" t="s">
        <v>730</v>
      </c>
      <c r="F820" s="473">
        <v>872.7</v>
      </c>
    </row>
    <row r="821" spans="1:6" x14ac:dyDescent="0.2">
      <c r="A821" s="428"/>
      <c r="B821" s="800"/>
      <c r="C821" s="470"/>
      <c r="D821" s="471" t="s">
        <v>980</v>
      </c>
      <c r="E821" s="472" t="s">
        <v>921</v>
      </c>
      <c r="F821" s="473">
        <v>436.35</v>
      </c>
    </row>
    <row r="822" spans="1:6" x14ac:dyDescent="0.2">
      <c r="A822" s="428"/>
      <c r="B822" s="800"/>
      <c r="C822" s="470"/>
      <c r="D822" s="471" t="s">
        <v>981</v>
      </c>
      <c r="E822" s="472" t="s">
        <v>991</v>
      </c>
      <c r="F822" s="473" t="s">
        <v>1362</v>
      </c>
    </row>
    <row r="823" spans="1:6" x14ac:dyDescent="0.2">
      <c r="A823" s="428"/>
      <c r="B823" s="800"/>
      <c r="C823" s="470"/>
      <c r="D823" s="471" t="s">
        <v>902</v>
      </c>
      <c r="E823" s="472" t="s">
        <v>912</v>
      </c>
      <c r="F823" s="473" t="s">
        <v>1363</v>
      </c>
    </row>
    <row r="824" spans="1:6" x14ac:dyDescent="0.2">
      <c r="A824" s="428"/>
      <c r="B824" s="800"/>
      <c r="C824" s="470"/>
      <c r="D824" s="471" t="s">
        <v>753</v>
      </c>
      <c r="E824" s="472" t="s">
        <v>894</v>
      </c>
      <c r="F824" s="473" t="s">
        <v>1364</v>
      </c>
    </row>
    <row r="825" spans="1:6" ht="24" x14ac:dyDescent="0.2">
      <c r="A825" s="428"/>
      <c r="B825" s="800"/>
      <c r="C825" s="470"/>
      <c r="D825" s="471" t="s">
        <v>904</v>
      </c>
      <c r="E825" s="472" t="s">
        <v>903</v>
      </c>
      <c r="F825" s="473" t="s">
        <v>1358</v>
      </c>
    </row>
    <row r="826" spans="1:6" x14ac:dyDescent="0.2">
      <c r="A826" s="428"/>
      <c r="B826" s="800"/>
      <c r="C826" s="470"/>
      <c r="D826" s="471" t="s">
        <v>905</v>
      </c>
      <c r="E826" s="472" t="s">
        <v>921</v>
      </c>
      <c r="F826" s="473">
        <v>436.35</v>
      </c>
    </row>
    <row r="827" spans="1:6" x14ac:dyDescent="0.2">
      <c r="A827" s="428"/>
      <c r="B827" s="800"/>
      <c r="C827" s="470"/>
      <c r="D827" s="471" t="s">
        <v>728</v>
      </c>
      <c r="E827" s="472" t="s">
        <v>731</v>
      </c>
      <c r="F827" s="473" t="s">
        <v>1365</v>
      </c>
    </row>
    <row r="828" spans="1:6" x14ac:dyDescent="0.2">
      <c r="A828" s="428"/>
      <c r="B828" s="801"/>
      <c r="C828" s="470"/>
      <c r="D828" s="471" t="s">
        <v>707</v>
      </c>
      <c r="E828" s="472" t="s">
        <v>898</v>
      </c>
      <c r="F828" s="473"/>
    </row>
    <row r="829" spans="1:6" ht="63.75" x14ac:dyDescent="0.2">
      <c r="A829" s="428"/>
      <c r="B829" s="871">
        <v>43</v>
      </c>
      <c r="C829" s="466" t="s">
        <v>1366</v>
      </c>
      <c r="D829" s="467" t="s">
        <v>986</v>
      </c>
      <c r="E829" s="468" t="s">
        <v>1367</v>
      </c>
      <c r="F829" s="469" t="s">
        <v>1368</v>
      </c>
    </row>
    <row r="830" spans="1:6" x14ac:dyDescent="0.2">
      <c r="A830" s="428"/>
      <c r="B830" s="800"/>
      <c r="C830" s="470"/>
      <c r="D830" s="471" t="s">
        <v>708</v>
      </c>
      <c r="E830" s="472" t="s">
        <v>992</v>
      </c>
      <c r="F830" s="473" t="s">
        <v>535</v>
      </c>
    </row>
    <row r="831" spans="1:6" ht="36" x14ac:dyDescent="0.2">
      <c r="A831" s="428"/>
      <c r="B831" s="800"/>
      <c r="C831" s="470"/>
      <c r="D831" s="471" t="s">
        <v>1028</v>
      </c>
      <c r="E831" s="472" t="s">
        <v>993</v>
      </c>
      <c r="F831" s="473" t="s">
        <v>535</v>
      </c>
    </row>
    <row r="832" spans="1:6" x14ac:dyDescent="0.2">
      <c r="A832" s="428"/>
      <c r="B832" s="800"/>
      <c r="C832" s="470"/>
      <c r="D832" s="471" t="s">
        <v>729</v>
      </c>
      <c r="E832" s="472" t="s">
        <v>730</v>
      </c>
      <c r="F832" s="473">
        <v>290.77999999999997</v>
      </c>
    </row>
    <row r="833" spans="1:6" ht="24" x14ac:dyDescent="0.2">
      <c r="A833" s="428"/>
      <c r="B833" s="800"/>
      <c r="C833" s="470"/>
      <c r="D833" s="471" t="s">
        <v>750</v>
      </c>
      <c r="E833" s="472" t="s">
        <v>730</v>
      </c>
      <c r="F833" s="473">
        <v>290.77999999999997</v>
      </c>
    </row>
    <row r="834" spans="1:6" x14ac:dyDescent="0.2">
      <c r="A834" s="428"/>
      <c r="B834" s="800"/>
      <c r="C834" s="470"/>
      <c r="D834" s="471" t="s">
        <v>900</v>
      </c>
      <c r="E834" s="472" t="s">
        <v>903</v>
      </c>
      <c r="F834" s="473">
        <v>872.35</v>
      </c>
    </row>
    <row r="835" spans="1:6" ht="24" x14ac:dyDescent="0.2">
      <c r="A835" s="428"/>
      <c r="B835" s="800"/>
      <c r="C835" s="470"/>
      <c r="D835" s="471" t="s">
        <v>752</v>
      </c>
      <c r="E835" s="472" t="s">
        <v>910</v>
      </c>
      <c r="F835" s="473" t="s">
        <v>1369</v>
      </c>
    </row>
    <row r="836" spans="1:6" x14ac:dyDescent="0.2">
      <c r="A836" s="428"/>
      <c r="B836" s="800"/>
      <c r="C836" s="470"/>
      <c r="D836" s="471" t="s">
        <v>974</v>
      </c>
      <c r="E836" s="472" t="s">
        <v>896</v>
      </c>
      <c r="F836" s="473" t="s">
        <v>1370</v>
      </c>
    </row>
    <row r="837" spans="1:6" x14ac:dyDescent="0.2">
      <c r="A837" s="428"/>
      <c r="B837" s="800"/>
      <c r="C837" s="470"/>
      <c r="D837" s="471" t="s">
        <v>975</v>
      </c>
      <c r="E837" s="472" t="s">
        <v>730</v>
      </c>
      <c r="F837" s="473">
        <v>290.77999999999997</v>
      </c>
    </row>
    <row r="838" spans="1:6" x14ac:dyDescent="0.2">
      <c r="A838" s="428"/>
      <c r="B838" s="800"/>
      <c r="C838" s="470"/>
      <c r="D838" s="471" t="s">
        <v>976</v>
      </c>
      <c r="E838" s="472" t="s">
        <v>730</v>
      </c>
      <c r="F838" s="473">
        <v>290.77999999999997</v>
      </c>
    </row>
    <row r="839" spans="1:6" ht="24" x14ac:dyDescent="0.2">
      <c r="A839" s="428"/>
      <c r="B839" s="800"/>
      <c r="C839" s="470"/>
      <c r="D839" s="471" t="s">
        <v>977</v>
      </c>
      <c r="E839" s="472" t="s">
        <v>934</v>
      </c>
      <c r="F839" s="473" t="s">
        <v>1371</v>
      </c>
    </row>
    <row r="840" spans="1:6" x14ac:dyDescent="0.2">
      <c r="A840" s="428"/>
      <c r="B840" s="800"/>
      <c r="C840" s="470"/>
      <c r="D840" s="471" t="s">
        <v>979</v>
      </c>
      <c r="E840" s="472" t="s">
        <v>730</v>
      </c>
      <c r="F840" s="473">
        <v>290.77999999999997</v>
      </c>
    </row>
    <row r="841" spans="1:6" x14ac:dyDescent="0.2">
      <c r="A841" s="428"/>
      <c r="B841" s="800"/>
      <c r="C841" s="470"/>
      <c r="D841" s="471" t="s">
        <v>980</v>
      </c>
      <c r="E841" s="472" t="s">
        <v>921</v>
      </c>
      <c r="F841" s="473">
        <v>145.38999999999999</v>
      </c>
    </row>
    <row r="842" spans="1:6" x14ac:dyDescent="0.2">
      <c r="A842" s="428"/>
      <c r="B842" s="800"/>
      <c r="C842" s="470"/>
      <c r="D842" s="471" t="s">
        <v>981</v>
      </c>
      <c r="E842" s="472" t="s">
        <v>991</v>
      </c>
      <c r="F842" s="473" t="s">
        <v>1372</v>
      </c>
    </row>
    <row r="843" spans="1:6" x14ac:dyDescent="0.2">
      <c r="A843" s="428"/>
      <c r="B843" s="800"/>
      <c r="C843" s="470"/>
      <c r="D843" s="471" t="s">
        <v>902</v>
      </c>
      <c r="E843" s="472" t="s">
        <v>912</v>
      </c>
      <c r="F843" s="473">
        <v>436.17</v>
      </c>
    </row>
    <row r="844" spans="1:6" x14ac:dyDescent="0.2">
      <c r="A844" s="428"/>
      <c r="B844" s="800"/>
      <c r="C844" s="470"/>
      <c r="D844" s="471" t="s">
        <v>753</v>
      </c>
      <c r="E844" s="472" t="s">
        <v>894</v>
      </c>
      <c r="F844" s="473" t="s">
        <v>1373</v>
      </c>
    </row>
    <row r="845" spans="1:6" ht="24" x14ac:dyDescent="0.2">
      <c r="A845" s="428"/>
      <c r="B845" s="800"/>
      <c r="C845" s="470"/>
      <c r="D845" s="471" t="s">
        <v>904</v>
      </c>
      <c r="E845" s="472" t="s">
        <v>903</v>
      </c>
      <c r="F845" s="473">
        <v>872.35</v>
      </c>
    </row>
    <row r="846" spans="1:6" x14ac:dyDescent="0.2">
      <c r="A846" s="428"/>
      <c r="B846" s="800"/>
      <c r="C846" s="470"/>
      <c r="D846" s="471" t="s">
        <v>905</v>
      </c>
      <c r="E846" s="472" t="s">
        <v>921</v>
      </c>
      <c r="F846" s="473">
        <v>145.38999999999999</v>
      </c>
    </row>
    <row r="847" spans="1:6" x14ac:dyDescent="0.2">
      <c r="A847" s="428"/>
      <c r="B847" s="800"/>
      <c r="C847" s="470"/>
      <c r="D847" s="471" t="s">
        <v>728</v>
      </c>
      <c r="E847" s="472" t="s">
        <v>731</v>
      </c>
      <c r="F847" s="473" t="s">
        <v>1374</v>
      </c>
    </row>
    <row r="848" spans="1:6" x14ac:dyDescent="0.2">
      <c r="A848" s="428"/>
      <c r="B848" s="801"/>
      <c r="C848" s="470"/>
      <c r="D848" s="471" t="s">
        <v>707</v>
      </c>
      <c r="E848" s="472" t="s">
        <v>898</v>
      </c>
      <c r="F848" s="473"/>
    </row>
    <row r="849" spans="1:6" ht="25.5" x14ac:dyDescent="0.2">
      <c r="A849" s="428"/>
      <c r="B849" s="871">
        <v>44</v>
      </c>
      <c r="C849" s="466" t="s">
        <v>1375</v>
      </c>
      <c r="D849" s="467" t="s">
        <v>1265</v>
      </c>
      <c r="E849" s="468" t="s">
        <v>966</v>
      </c>
      <c r="F849" s="469"/>
    </row>
    <row r="850" spans="1:6" x14ac:dyDescent="0.2">
      <c r="A850" s="428"/>
      <c r="B850" s="801"/>
      <c r="C850" s="470"/>
      <c r="D850" s="471" t="s">
        <v>1266</v>
      </c>
      <c r="E850" s="472" t="s">
        <v>1267</v>
      </c>
      <c r="F850" s="473" t="s">
        <v>535</v>
      </c>
    </row>
    <row r="851" spans="1:6" ht="25.5" x14ac:dyDescent="0.2">
      <c r="A851" s="428"/>
      <c r="B851" s="871">
        <v>45</v>
      </c>
      <c r="C851" s="466" t="s">
        <v>1376</v>
      </c>
      <c r="D851" s="467" t="s">
        <v>1265</v>
      </c>
      <c r="E851" s="468" t="s">
        <v>966</v>
      </c>
      <c r="F851" s="469"/>
    </row>
    <row r="852" spans="1:6" x14ac:dyDescent="0.2">
      <c r="A852" s="428"/>
      <c r="B852" s="801"/>
      <c r="C852" s="470"/>
      <c r="D852" s="471" t="s">
        <v>1266</v>
      </c>
      <c r="E852" s="472" t="s">
        <v>1267</v>
      </c>
      <c r="F852" s="473" t="s">
        <v>535</v>
      </c>
    </row>
    <row r="853" spans="1:6" ht="25.5" x14ac:dyDescent="0.2">
      <c r="A853" s="428"/>
      <c r="B853" s="871">
        <v>46</v>
      </c>
      <c r="C853" s="466" t="s">
        <v>1377</v>
      </c>
      <c r="D853" s="467" t="s">
        <v>1265</v>
      </c>
      <c r="E853" s="468" t="s">
        <v>966</v>
      </c>
      <c r="F853" s="469"/>
    </row>
    <row r="854" spans="1:6" x14ac:dyDescent="0.2">
      <c r="A854" s="428"/>
      <c r="B854" s="801"/>
      <c r="C854" s="470"/>
      <c r="D854" s="471" t="s">
        <v>1266</v>
      </c>
      <c r="E854" s="472" t="s">
        <v>1267</v>
      </c>
      <c r="F854" s="473" t="s">
        <v>535</v>
      </c>
    </row>
    <row r="855" spans="1:6" ht="25.5" x14ac:dyDescent="0.2">
      <c r="A855" s="428"/>
      <c r="B855" s="871">
        <v>47</v>
      </c>
      <c r="C855" s="466" t="s">
        <v>1378</v>
      </c>
      <c r="D855" s="467" t="s">
        <v>1265</v>
      </c>
      <c r="E855" s="468" t="s">
        <v>966</v>
      </c>
      <c r="F855" s="469"/>
    </row>
    <row r="856" spans="1:6" x14ac:dyDescent="0.2">
      <c r="A856" s="428"/>
      <c r="B856" s="801"/>
      <c r="C856" s="470"/>
      <c r="D856" s="471" t="s">
        <v>1266</v>
      </c>
      <c r="E856" s="472" t="s">
        <v>1267</v>
      </c>
      <c r="F856" s="473" t="s">
        <v>535</v>
      </c>
    </row>
    <row r="857" spans="1:6" ht="38.25" x14ac:dyDescent="0.2">
      <c r="A857" s="428"/>
      <c r="B857" s="871">
        <v>48</v>
      </c>
      <c r="C857" s="466" t="s">
        <v>1379</v>
      </c>
      <c r="D857" s="467" t="s">
        <v>1380</v>
      </c>
      <c r="E857" s="468" t="s">
        <v>1381</v>
      </c>
      <c r="F857" s="469" t="s">
        <v>1382</v>
      </c>
    </row>
    <row r="858" spans="1:6" ht="36" x14ac:dyDescent="0.2">
      <c r="A858" s="428"/>
      <c r="B858" s="800"/>
      <c r="C858" s="470"/>
      <c r="D858" s="471" t="s">
        <v>1028</v>
      </c>
      <c r="E858" s="472" t="s">
        <v>993</v>
      </c>
      <c r="F858" s="473" t="s">
        <v>535</v>
      </c>
    </row>
    <row r="859" spans="1:6" x14ac:dyDescent="0.2">
      <c r="A859" s="428"/>
      <c r="B859" s="801"/>
      <c r="C859" s="470"/>
      <c r="D859" s="471" t="s">
        <v>1266</v>
      </c>
      <c r="E859" s="472" t="s">
        <v>1383</v>
      </c>
      <c r="F859" s="473" t="s">
        <v>535</v>
      </c>
    </row>
    <row r="860" spans="1:6" ht="38.25" x14ac:dyDescent="0.2">
      <c r="A860" s="428"/>
      <c r="B860" s="871">
        <v>49</v>
      </c>
      <c r="C860" s="466" t="s">
        <v>1384</v>
      </c>
      <c r="D860" s="467" t="s">
        <v>1380</v>
      </c>
      <c r="E860" s="468" t="s">
        <v>1385</v>
      </c>
      <c r="F860" s="469" t="s">
        <v>1386</v>
      </c>
    </row>
    <row r="861" spans="1:6" ht="36" x14ac:dyDescent="0.2">
      <c r="A861" s="428"/>
      <c r="B861" s="800"/>
      <c r="C861" s="470"/>
      <c r="D861" s="471" t="s">
        <v>1028</v>
      </c>
      <c r="E861" s="472" t="s">
        <v>993</v>
      </c>
      <c r="F861" s="473" t="s">
        <v>535</v>
      </c>
    </row>
    <row r="862" spans="1:6" x14ac:dyDescent="0.2">
      <c r="A862" s="428"/>
      <c r="B862" s="800"/>
      <c r="C862" s="470"/>
      <c r="D862" s="471" t="s">
        <v>708</v>
      </c>
      <c r="E862" s="472" t="s">
        <v>1357</v>
      </c>
      <c r="F862" s="473" t="s">
        <v>535</v>
      </c>
    </row>
    <row r="863" spans="1:6" ht="36" x14ac:dyDescent="0.2">
      <c r="A863" s="428"/>
      <c r="B863" s="801"/>
      <c r="C863" s="470"/>
      <c r="D863" s="471" t="s">
        <v>1387</v>
      </c>
      <c r="E863" s="472" t="s">
        <v>1388</v>
      </c>
      <c r="F863" s="473" t="s">
        <v>535</v>
      </c>
    </row>
    <row r="864" spans="1:6" ht="51" x14ac:dyDescent="0.2">
      <c r="A864" s="428"/>
      <c r="B864" s="871">
        <v>50</v>
      </c>
      <c r="C864" s="466" t="s">
        <v>1389</v>
      </c>
      <c r="D864" s="467" t="s">
        <v>1380</v>
      </c>
      <c r="E864" s="468" t="s">
        <v>1381</v>
      </c>
      <c r="F864" s="469" t="s">
        <v>1382</v>
      </c>
    </row>
    <row r="865" spans="1:6" ht="36" x14ac:dyDescent="0.2">
      <c r="A865" s="428"/>
      <c r="B865" s="800"/>
      <c r="C865" s="470"/>
      <c r="D865" s="471" t="s">
        <v>1028</v>
      </c>
      <c r="E865" s="472" t="s">
        <v>993</v>
      </c>
      <c r="F865" s="473" t="s">
        <v>535</v>
      </c>
    </row>
    <row r="866" spans="1:6" x14ac:dyDescent="0.2">
      <c r="A866" s="428"/>
      <c r="B866" s="801"/>
      <c r="C866" s="470"/>
      <c r="D866" s="471" t="s">
        <v>1266</v>
      </c>
      <c r="E866" s="472" t="s">
        <v>1383</v>
      </c>
      <c r="F866" s="473" t="s">
        <v>535</v>
      </c>
    </row>
    <row r="867" spans="1:6" ht="51" x14ac:dyDescent="0.2">
      <c r="A867" s="428"/>
      <c r="B867" s="871">
        <v>51</v>
      </c>
      <c r="C867" s="466" t="s">
        <v>1390</v>
      </c>
      <c r="D867" s="467" t="s">
        <v>1289</v>
      </c>
      <c r="E867" s="468" t="s">
        <v>1343</v>
      </c>
      <c r="F867" s="469">
        <v>83.06</v>
      </c>
    </row>
    <row r="868" spans="1:6" x14ac:dyDescent="0.2">
      <c r="A868" s="428"/>
      <c r="B868" s="800"/>
      <c r="C868" s="470"/>
      <c r="D868" s="471" t="s">
        <v>1344</v>
      </c>
      <c r="E868" s="472" t="s">
        <v>1345</v>
      </c>
      <c r="F868" s="473" t="s">
        <v>535</v>
      </c>
    </row>
    <row r="869" spans="1:6" ht="36" x14ac:dyDescent="0.2">
      <c r="A869" s="428"/>
      <c r="B869" s="800"/>
      <c r="C869" s="470"/>
      <c r="D869" s="471" t="s">
        <v>1028</v>
      </c>
      <c r="E869" s="472" t="s">
        <v>993</v>
      </c>
      <c r="F869" s="473" t="s">
        <v>535</v>
      </c>
    </row>
    <row r="870" spans="1:6" x14ac:dyDescent="0.2">
      <c r="A870" s="428"/>
      <c r="B870" s="800"/>
      <c r="C870" s="470"/>
      <c r="D870" s="471" t="s">
        <v>708</v>
      </c>
      <c r="E870" s="472" t="s">
        <v>1293</v>
      </c>
      <c r="F870" s="473" t="s">
        <v>535</v>
      </c>
    </row>
    <row r="871" spans="1:6" x14ac:dyDescent="0.2">
      <c r="A871" s="428"/>
      <c r="B871" s="800"/>
      <c r="C871" s="470"/>
      <c r="D871" s="471" t="s">
        <v>729</v>
      </c>
      <c r="E871" s="472" t="s">
        <v>730</v>
      </c>
      <c r="F871" s="473">
        <v>1.66</v>
      </c>
    </row>
    <row r="872" spans="1:6" ht="24" x14ac:dyDescent="0.2">
      <c r="A872" s="428"/>
      <c r="B872" s="800"/>
      <c r="C872" s="470"/>
      <c r="D872" s="471" t="s">
        <v>750</v>
      </c>
      <c r="E872" s="472" t="s">
        <v>730</v>
      </c>
      <c r="F872" s="473">
        <v>1.66</v>
      </c>
    </row>
    <row r="873" spans="1:6" x14ac:dyDescent="0.2">
      <c r="A873" s="428"/>
      <c r="B873" s="800"/>
      <c r="C873" s="470"/>
      <c r="D873" s="471" t="s">
        <v>900</v>
      </c>
      <c r="E873" s="472" t="s">
        <v>903</v>
      </c>
      <c r="F873" s="473">
        <v>4.9800000000000004</v>
      </c>
    </row>
    <row r="874" spans="1:6" ht="24" x14ac:dyDescent="0.2">
      <c r="A874" s="428"/>
      <c r="B874" s="800"/>
      <c r="C874" s="470"/>
      <c r="D874" s="471" t="s">
        <v>752</v>
      </c>
      <c r="E874" s="472" t="s">
        <v>910</v>
      </c>
      <c r="F874" s="473">
        <v>9.9700000000000006</v>
      </c>
    </row>
    <row r="875" spans="1:6" x14ac:dyDescent="0.2">
      <c r="A875" s="428"/>
      <c r="B875" s="800"/>
      <c r="C875" s="470"/>
      <c r="D875" s="471" t="s">
        <v>974</v>
      </c>
      <c r="E875" s="472" t="s">
        <v>896</v>
      </c>
      <c r="F875" s="473">
        <v>13.29</v>
      </c>
    </row>
    <row r="876" spans="1:6" x14ac:dyDescent="0.2">
      <c r="A876" s="428"/>
      <c r="B876" s="800"/>
      <c r="C876" s="470"/>
      <c r="D876" s="471" t="s">
        <v>975</v>
      </c>
      <c r="E876" s="472" t="s">
        <v>730</v>
      </c>
      <c r="F876" s="473">
        <v>1.66</v>
      </c>
    </row>
    <row r="877" spans="1:6" x14ac:dyDescent="0.2">
      <c r="A877" s="428"/>
      <c r="B877" s="800"/>
      <c r="C877" s="470"/>
      <c r="D877" s="471" t="s">
        <v>976</v>
      </c>
      <c r="E877" s="472" t="s">
        <v>730</v>
      </c>
      <c r="F877" s="473">
        <v>1.66</v>
      </c>
    </row>
    <row r="878" spans="1:6" ht="24" x14ac:dyDescent="0.2">
      <c r="A878" s="428"/>
      <c r="B878" s="800"/>
      <c r="C878" s="470"/>
      <c r="D878" s="471" t="s">
        <v>977</v>
      </c>
      <c r="E878" s="472" t="s">
        <v>934</v>
      </c>
      <c r="F878" s="473">
        <v>8.31</v>
      </c>
    </row>
    <row r="879" spans="1:6" x14ac:dyDescent="0.2">
      <c r="A879" s="428"/>
      <c r="B879" s="800"/>
      <c r="C879" s="470"/>
      <c r="D879" s="471" t="s">
        <v>979</v>
      </c>
      <c r="E879" s="472" t="s">
        <v>730</v>
      </c>
      <c r="F879" s="473">
        <v>1.66</v>
      </c>
    </row>
    <row r="880" spans="1:6" x14ac:dyDescent="0.2">
      <c r="A880" s="428"/>
      <c r="B880" s="800"/>
      <c r="C880" s="470"/>
      <c r="D880" s="471" t="s">
        <v>980</v>
      </c>
      <c r="E880" s="472" t="s">
        <v>921</v>
      </c>
      <c r="F880" s="473">
        <v>0.83</v>
      </c>
    </row>
    <row r="881" spans="1:6" x14ac:dyDescent="0.2">
      <c r="A881" s="428"/>
      <c r="B881" s="800"/>
      <c r="C881" s="470"/>
      <c r="D881" s="471" t="s">
        <v>981</v>
      </c>
      <c r="E881" s="472" t="s">
        <v>991</v>
      </c>
      <c r="F881" s="473">
        <v>14.95</v>
      </c>
    </row>
    <row r="882" spans="1:6" x14ac:dyDescent="0.2">
      <c r="A882" s="428"/>
      <c r="B882" s="800"/>
      <c r="C882" s="470"/>
      <c r="D882" s="471" t="s">
        <v>902</v>
      </c>
      <c r="E882" s="472" t="s">
        <v>912</v>
      </c>
      <c r="F882" s="473">
        <v>2.4900000000000002</v>
      </c>
    </row>
    <row r="883" spans="1:6" x14ac:dyDescent="0.2">
      <c r="A883" s="428"/>
      <c r="B883" s="800"/>
      <c r="C883" s="470"/>
      <c r="D883" s="471" t="s">
        <v>753</v>
      </c>
      <c r="E883" s="472" t="s">
        <v>894</v>
      </c>
      <c r="F883" s="473">
        <v>7.48</v>
      </c>
    </row>
    <row r="884" spans="1:6" ht="24" x14ac:dyDescent="0.2">
      <c r="A884" s="428"/>
      <c r="B884" s="800"/>
      <c r="C884" s="470"/>
      <c r="D884" s="471" t="s">
        <v>904</v>
      </c>
      <c r="E884" s="472" t="s">
        <v>903</v>
      </c>
      <c r="F884" s="473">
        <v>4.9800000000000004</v>
      </c>
    </row>
    <row r="885" spans="1:6" x14ac:dyDescent="0.2">
      <c r="A885" s="428"/>
      <c r="B885" s="800"/>
      <c r="C885" s="470"/>
      <c r="D885" s="471" t="s">
        <v>905</v>
      </c>
      <c r="E885" s="472" t="s">
        <v>921</v>
      </c>
      <c r="F885" s="473">
        <v>0.83</v>
      </c>
    </row>
    <row r="886" spans="1:6" x14ac:dyDescent="0.2">
      <c r="A886" s="428"/>
      <c r="B886" s="800"/>
      <c r="C886" s="470"/>
      <c r="D886" s="471" t="s">
        <v>728</v>
      </c>
      <c r="E886" s="472" t="s">
        <v>731</v>
      </c>
      <c r="F886" s="473">
        <v>6.64</v>
      </c>
    </row>
    <row r="887" spans="1:6" x14ac:dyDescent="0.2">
      <c r="A887" s="428"/>
      <c r="B887" s="801"/>
      <c r="C887" s="470"/>
      <c r="D887" s="471" t="s">
        <v>707</v>
      </c>
      <c r="E887" s="472" t="s">
        <v>898</v>
      </c>
      <c r="F887" s="473"/>
    </row>
    <row r="888" spans="1:6" ht="38.25" x14ac:dyDescent="0.2">
      <c r="A888" s="428"/>
      <c r="B888" s="871">
        <v>52</v>
      </c>
      <c r="C888" s="466" t="s">
        <v>1391</v>
      </c>
      <c r="D888" s="467" t="s">
        <v>1392</v>
      </c>
      <c r="E888" s="468" t="s">
        <v>1393</v>
      </c>
      <c r="F888" s="469" t="s">
        <v>1394</v>
      </c>
    </row>
    <row r="889" spans="1:6" ht="48" x14ac:dyDescent="0.2">
      <c r="A889" s="428"/>
      <c r="B889" s="800"/>
      <c r="C889" s="470"/>
      <c r="D889" s="471" t="s">
        <v>1395</v>
      </c>
      <c r="E889" s="472" t="s">
        <v>1396</v>
      </c>
      <c r="F889" s="473" t="s">
        <v>535</v>
      </c>
    </row>
    <row r="890" spans="1:6" ht="36" x14ac:dyDescent="0.2">
      <c r="A890" s="428"/>
      <c r="B890" s="800"/>
      <c r="C890" s="470"/>
      <c r="D890" s="471" t="s">
        <v>988</v>
      </c>
      <c r="E890" s="472" t="s">
        <v>1397</v>
      </c>
      <c r="F890" s="473" t="s">
        <v>535</v>
      </c>
    </row>
    <row r="891" spans="1:6" x14ac:dyDescent="0.2">
      <c r="A891" s="428"/>
      <c r="B891" s="800"/>
      <c r="C891" s="470"/>
      <c r="D891" s="471" t="s">
        <v>708</v>
      </c>
      <c r="E891" s="472" t="s">
        <v>899</v>
      </c>
      <c r="F891" s="473" t="s">
        <v>535</v>
      </c>
    </row>
    <row r="892" spans="1:6" x14ac:dyDescent="0.2">
      <c r="A892" s="428"/>
      <c r="B892" s="800"/>
      <c r="C892" s="470"/>
      <c r="D892" s="471" t="s">
        <v>729</v>
      </c>
      <c r="E892" s="472" t="s">
        <v>730</v>
      </c>
      <c r="F892" s="473">
        <v>330.34</v>
      </c>
    </row>
    <row r="893" spans="1:6" x14ac:dyDescent="0.2">
      <c r="A893" s="428"/>
      <c r="B893" s="800"/>
      <c r="C893" s="470"/>
      <c r="D893" s="471" t="s">
        <v>937</v>
      </c>
      <c r="E893" s="472" t="s">
        <v>730</v>
      </c>
      <c r="F893" s="473">
        <v>330.34</v>
      </c>
    </row>
    <row r="894" spans="1:6" ht="24" x14ac:dyDescent="0.2">
      <c r="A894" s="428"/>
      <c r="B894" s="800"/>
      <c r="C894" s="470"/>
      <c r="D894" s="471" t="s">
        <v>938</v>
      </c>
      <c r="E894" s="472" t="s">
        <v>903</v>
      </c>
      <c r="F894" s="473">
        <v>991.01</v>
      </c>
    </row>
    <row r="895" spans="1:6" x14ac:dyDescent="0.2">
      <c r="A895" s="428"/>
      <c r="B895" s="800"/>
      <c r="C895" s="470"/>
      <c r="D895" s="471" t="s">
        <v>929</v>
      </c>
      <c r="E895" s="472" t="s">
        <v>730</v>
      </c>
      <c r="F895" s="473">
        <v>330.34</v>
      </c>
    </row>
    <row r="896" spans="1:6" x14ac:dyDescent="0.2">
      <c r="A896" s="428"/>
      <c r="B896" s="800"/>
      <c r="C896" s="470"/>
      <c r="D896" s="471" t="s">
        <v>939</v>
      </c>
      <c r="E896" s="472" t="s">
        <v>921</v>
      </c>
      <c r="F896" s="473">
        <v>165.17</v>
      </c>
    </row>
    <row r="897" spans="1:6" x14ac:dyDescent="0.2">
      <c r="A897" s="428"/>
      <c r="B897" s="800"/>
      <c r="C897" s="470"/>
      <c r="D897" s="471" t="s">
        <v>940</v>
      </c>
      <c r="E897" s="472" t="s">
        <v>894</v>
      </c>
      <c r="F897" s="473" t="s">
        <v>1398</v>
      </c>
    </row>
    <row r="898" spans="1:6" ht="24" x14ac:dyDescent="0.2">
      <c r="A898" s="428"/>
      <c r="B898" s="800"/>
      <c r="C898" s="470"/>
      <c r="D898" s="471" t="s">
        <v>904</v>
      </c>
      <c r="E898" s="472" t="s">
        <v>912</v>
      </c>
      <c r="F898" s="473">
        <v>495.5</v>
      </c>
    </row>
    <row r="899" spans="1:6" x14ac:dyDescent="0.2">
      <c r="A899" s="428"/>
      <c r="B899" s="800"/>
      <c r="C899" s="470"/>
      <c r="D899" s="471" t="s">
        <v>728</v>
      </c>
      <c r="E899" s="472" t="s">
        <v>915</v>
      </c>
      <c r="F899" s="473">
        <v>825.84</v>
      </c>
    </row>
    <row r="900" spans="1:6" ht="48" x14ac:dyDescent="0.2">
      <c r="A900" s="428"/>
      <c r="B900" s="800"/>
      <c r="C900" s="470"/>
      <c r="D900" s="471" t="s">
        <v>941</v>
      </c>
      <c r="E900" s="472" t="s">
        <v>942</v>
      </c>
      <c r="F900" s="473" t="s">
        <v>1399</v>
      </c>
    </row>
    <row r="901" spans="1:6" ht="48" x14ac:dyDescent="0.2">
      <c r="A901" s="428"/>
      <c r="B901" s="800"/>
      <c r="C901" s="470"/>
      <c r="D901" s="471" t="s">
        <v>943</v>
      </c>
      <c r="E901" s="472" t="s">
        <v>944</v>
      </c>
      <c r="F901" s="473" t="s">
        <v>1400</v>
      </c>
    </row>
    <row r="902" spans="1:6" ht="48" x14ac:dyDescent="0.2">
      <c r="A902" s="428"/>
      <c r="B902" s="800"/>
      <c r="C902" s="470"/>
      <c r="D902" s="471" t="s">
        <v>945</v>
      </c>
      <c r="E902" s="472" t="s">
        <v>946</v>
      </c>
      <c r="F902" s="473">
        <v>247.75</v>
      </c>
    </row>
    <row r="903" spans="1:6" ht="48" x14ac:dyDescent="0.2">
      <c r="A903" s="428"/>
      <c r="B903" s="800"/>
      <c r="C903" s="470"/>
      <c r="D903" s="471" t="s">
        <v>947</v>
      </c>
      <c r="E903" s="472" t="s">
        <v>948</v>
      </c>
      <c r="F903" s="473">
        <v>412.92</v>
      </c>
    </row>
    <row r="904" spans="1:6" ht="48" x14ac:dyDescent="0.2">
      <c r="A904" s="428"/>
      <c r="B904" s="800"/>
      <c r="C904" s="470"/>
      <c r="D904" s="471" t="s">
        <v>949</v>
      </c>
      <c r="E904" s="472" t="s">
        <v>934</v>
      </c>
      <c r="F904" s="473" t="s">
        <v>1401</v>
      </c>
    </row>
    <row r="905" spans="1:6" ht="48" x14ac:dyDescent="0.2">
      <c r="A905" s="428"/>
      <c r="B905" s="800"/>
      <c r="C905" s="470"/>
      <c r="D905" s="471" t="s">
        <v>950</v>
      </c>
      <c r="E905" s="472" t="s">
        <v>948</v>
      </c>
      <c r="F905" s="473">
        <v>412.92</v>
      </c>
    </row>
    <row r="906" spans="1:6" ht="48" x14ac:dyDescent="0.2">
      <c r="A906" s="428"/>
      <c r="B906" s="800"/>
      <c r="C906" s="470"/>
      <c r="D906" s="471" t="s">
        <v>951</v>
      </c>
      <c r="E906" s="472" t="s">
        <v>946</v>
      </c>
      <c r="F906" s="473">
        <v>247.75</v>
      </c>
    </row>
    <row r="907" spans="1:6" x14ac:dyDescent="0.2">
      <c r="A907" s="428"/>
      <c r="B907" s="801"/>
      <c r="C907" s="470"/>
      <c r="D907" s="471" t="s">
        <v>707</v>
      </c>
      <c r="E907" s="472" t="s">
        <v>898</v>
      </c>
      <c r="F907" s="473"/>
    </row>
    <row r="908" spans="1:6" ht="15" x14ac:dyDescent="0.2">
      <c r="A908" s="428"/>
      <c r="B908" s="880" t="s">
        <v>1402</v>
      </c>
      <c r="C908" s="881"/>
      <c r="D908" s="881"/>
      <c r="E908" s="881"/>
      <c r="F908" s="881"/>
    </row>
    <row r="909" spans="1:6" ht="25.5" x14ac:dyDescent="0.2">
      <c r="A909" s="428"/>
      <c r="B909" s="871">
        <v>53</v>
      </c>
      <c r="C909" s="466" t="s">
        <v>1403</v>
      </c>
      <c r="D909" s="467" t="s">
        <v>1404</v>
      </c>
      <c r="E909" s="468" t="s">
        <v>1405</v>
      </c>
      <c r="F909" s="469" t="s">
        <v>1406</v>
      </c>
    </row>
    <row r="910" spans="1:6" ht="24" x14ac:dyDescent="0.2">
      <c r="A910" s="428"/>
      <c r="B910" s="800"/>
      <c r="C910" s="470"/>
      <c r="D910" s="471" t="s">
        <v>1407</v>
      </c>
      <c r="E910" s="472" t="s">
        <v>1408</v>
      </c>
      <c r="F910" s="473" t="s">
        <v>535</v>
      </c>
    </row>
    <row r="911" spans="1:6" ht="72" x14ac:dyDescent="0.2">
      <c r="A911" s="428"/>
      <c r="B911" s="800"/>
      <c r="C911" s="470"/>
      <c r="D911" s="471" t="s">
        <v>1409</v>
      </c>
      <c r="E911" s="472" t="s">
        <v>1410</v>
      </c>
      <c r="F911" s="473" t="s">
        <v>535</v>
      </c>
    </row>
    <row r="912" spans="1:6" ht="48" x14ac:dyDescent="0.2">
      <c r="A912" s="428"/>
      <c r="B912" s="800"/>
      <c r="C912" s="470"/>
      <c r="D912" s="471" t="s">
        <v>1411</v>
      </c>
      <c r="E912" s="472" t="s">
        <v>1412</v>
      </c>
      <c r="F912" s="473" t="s">
        <v>535</v>
      </c>
    </row>
    <row r="913" spans="1:6" ht="60" x14ac:dyDescent="0.2">
      <c r="A913" s="428"/>
      <c r="B913" s="800"/>
      <c r="C913" s="470"/>
      <c r="D913" s="471" t="s">
        <v>1413</v>
      </c>
      <c r="E913" s="472" t="s">
        <v>1414</v>
      </c>
      <c r="F913" s="473" t="s">
        <v>535</v>
      </c>
    </row>
    <row r="914" spans="1:6" ht="72" x14ac:dyDescent="0.2">
      <c r="A914" s="428"/>
      <c r="B914" s="800"/>
      <c r="C914" s="470"/>
      <c r="D914" s="471" t="s">
        <v>1415</v>
      </c>
      <c r="E914" s="472" t="s">
        <v>1416</v>
      </c>
      <c r="F914" s="473" t="s">
        <v>535</v>
      </c>
    </row>
    <row r="915" spans="1:6" ht="36" x14ac:dyDescent="0.2">
      <c r="A915" s="428"/>
      <c r="B915" s="800"/>
      <c r="C915" s="470"/>
      <c r="D915" s="471" t="s">
        <v>1417</v>
      </c>
      <c r="E915" s="472" t="s">
        <v>1418</v>
      </c>
      <c r="F915" s="473" t="s">
        <v>535</v>
      </c>
    </row>
    <row r="916" spans="1:6" ht="48" x14ac:dyDescent="0.2">
      <c r="A916" s="428"/>
      <c r="B916" s="800"/>
      <c r="C916" s="470"/>
      <c r="D916" s="471" t="s">
        <v>1419</v>
      </c>
      <c r="E916" s="472" t="s">
        <v>1420</v>
      </c>
      <c r="F916" s="473" t="s">
        <v>535</v>
      </c>
    </row>
    <row r="917" spans="1:6" x14ac:dyDescent="0.2">
      <c r="A917" s="428"/>
      <c r="B917" s="800"/>
      <c r="C917" s="470"/>
      <c r="D917" s="471" t="s">
        <v>1421</v>
      </c>
      <c r="E917" s="472" t="s">
        <v>1422</v>
      </c>
      <c r="F917" s="473" t="s">
        <v>535</v>
      </c>
    </row>
    <row r="918" spans="1:6" ht="60" x14ac:dyDescent="0.2">
      <c r="A918" s="428"/>
      <c r="B918" s="801"/>
      <c r="C918" s="470"/>
      <c r="D918" s="471" t="s">
        <v>1423</v>
      </c>
      <c r="E918" s="472" t="s">
        <v>1424</v>
      </c>
      <c r="F918" s="473" t="s">
        <v>535</v>
      </c>
    </row>
    <row r="919" spans="1:6" ht="25.5" x14ac:dyDescent="0.2">
      <c r="A919" s="428"/>
      <c r="B919" s="871">
        <v>54</v>
      </c>
      <c r="C919" s="466" t="s">
        <v>1425</v>
      </c>
      <c r="D919" s="467" t="s">
        <v>1426</v>
      </c>
      <c r="E919" s="468" t="s">
        <v>1427</v>
      </c>
      <c r="F919" s="469" t="s">
        <v>1428</v>
      </c>
    </row>
    <row r="920" spans="1:6" ht="24" x14ac:dyDescent="0.2">
      <c r="A920" s="428"/>
      <c r="B920" s="800"/>
      <c r="C920" s="470"/>
      <c r="D920" s="471" t="s">
        <v>1429</v>
      </c>
      <c r="E920" s="472" t="s">
        <v>1430</v>
      </c>
      <c r="F920" s="473"/>
    </row>
    <row r="921" spans="1:6" ht="72" x14ac:dyDescent="0.2">
      <c r="A921" s="428"/>
      <c r="B921" s="800"/>
      <c r="C921" s="470"/>
      <c r="D921" s="471" t="s">
        <v>1409</v>
      </c>
      <c r="E921" s="472" t="s">
        <v>1412</v>
      </c>
      <c r="F921" s="473" t="s">
        <v>535</v>
      </c>
    </row>
    <row r="922" spans="1:6" ht="48" x14ac:dyDescent="0.2">
      <c r="A922" s="428"/>
      <c r="B922" s="800"/>
      <c r="C922" s="470"/>
      <c r="D922" s="471" t="s">
        <v>1431</v>
      </c>
      <c r="E922" s="472" t="s">
        <v>1414</v>
      </c>
      <c r="F922" s="473" t="s">
        <v>535</v>
      </c>
    </row>
    <row r="923" spans="1:6" ht="60" x14ac:dyDescent="0.2">
      <c r="A923" s="428"/>
      <c r="B923" s="800"/>
      <c r="C923" s="470"/>
      <c r="D923" s="471" t="s">
        <v>1432</v>
      </c>
      <c r="E923" s="472" t="s">
        <v>1416</v>
      </c>
      <c r="F923" s="473" t="s">
        <v>535</v>
      </c>
    </row>
    <row r="924" spans="1:6" ht="72" x14ac:dyDescent="0.2">
      <c r="A924" s="428"/>
      <c r="B924" s="800"/>
      <c r="C924" s="470"/>
      <c r="D924" s="471" t="s">
        <v>1415</v>
      </c>
      <c r="E924" s="472" t="s">
        <v>989</v>
      </c>
      <c r="F924" s="473" t="s">
        <v>535</v>
      </c>
    </row>
    <row r="925" spans="1:6" ht="36" x14ac:dyDescent="0.2">
      <c r="A925" s="428"/>
      <c r="B925" s="800"/>
      <c r="C925" s="470"/>
      <c r="D925" s="471" t="s">
        <v>1417</v>
      </c>
      <c r="E925" s="472" t="s">
        <v>990</v>
      </c>
      <c r="F925" s="473" t="s">
        <v>535</v>
      </c>
    </row>
    <row r="926" spans="1:6" ht="48" x14ac:dyDescent="0.2">
      <c r="A926" s="428"/>
      <c r="B926" s="800"/>
      <c r="C926" s="470"/>
      <c r="D926" s="471" t="s">
        <v>1433</v>
      </c>
      <c r="E926" s="472" t="s">
        <v>1434</v>
      </c>
      <c r="F926" s="473" t="s">
        <v>535</v>
      </c>
    </row>
    <row r="927" spans="1:6" x14ac:dyDescent="0.2">
      <c r="A927" s="428"/>
      <c r="B927" s="800"/>
      <c r="C927" s="470"/>
      <c r="D927" s="471" t="s">
        <v>1435</v>
      </c>
      <c r="E927" s="472" t="s">
        <v>1436</v>
      </c>
      <c r="F927" s="473" t="s">
        <v>535</v>
      </c>
    </row>
    <row r="928" spans="1:6" ht="60" x14ac:dyDescent="0.2">
      <c r="A928" s="428"/>
      <c r="B928" s="800"/>
      <c r="C928" s="470"/>
      <c r="D928" s="471" t="s">
        <v>1423</v>
      </c>
      <c r="E928" s="472" t="s">
        <v>1437</v>
      </c>
      <c r="F928" s="473" t="s">
        <v>535</v>
      </c>
    </row>
    <row r="929" spans="1:6" x14ac:dyDescent="0.2">
      <c r="A929" s="428"/>
      <c r="B929" s="801"/>
      <c r="C929" s="470"/>
      <c r="D929" s="471"/>
      <c r="E929" s="472"/>
      <c r="F929" s="473" t="s">
        <v>535</v>
      </c>
    </row>
    <row r="930" spans="1:6" ht="25.5" x14ac:dyDescent="0.2">
      <c r="A930" s="428"/>
      <c r="B930" s="871">
        <v>55</v>
      </c>
      <c r="C930" s="466" t="s">
        <v>1438</v>
      </c>
      <c r="D930" s="467" t="s">
        <v>1439</v>
      </c>
      <c r="E930" s="468" t="s">
        <v>1440</v>
      </c>
      <c r="F930" s="469" t="s">
        <v>1441</v>
      </c>
    </row>
    <row r="931" spans="1:6" x14ac:dyDescent="0.2">
      <c r="A931" s="428"/>
      <c r="B931" s="800"/>
      <c r="C931" s="470"/>
      <c r="D931" s="471" t="s">
        <v>1442</v>
      </c>
      <c r="E931" s="472" t="s">
        <v>1443</v>
      </c>
      <c r="F931" s="473"/>
    </row>
    <row r="932" spans="1:6" ht="24" x14ac:dyDescent="0.2">
      <c r="A932" s="428"/>
      <c r="B932" s="800"/>
      <c r="C932" s="470"/>
      <c r="D932" s="471" t="s">
        <v>1444</v>
      </c>
      <c r="E932" s="472" t="s">
        <v>1445</v>
      </c>
      <c r="F932" s="473" t="s">
        <v>535</v>
      </c>
    </row>
    <row r="933" spans="1:6" ht="72" x14ac:dyDescent="0.2">
      <c r="A933" s="428"/>
      <c r="B933" s="800"/>
      <c r="C933" s="470"/>
      <c r="D933" s="471" t="s">
        <v>1409</v>
      </c>
      <c r="E933" s="472" t="s">
        <v>1446</v>
      </c>
      <c r="F933" s="473" t="s">
        <v>535</v>
      </c>
    </row>
    <row r="934" spans="1:6" ht="48" x14ac:dyDescent="0.2">
      <c r="A934" s="428"/>
      <c r="B934" s="800"/>
      <c r="C934" s="470"/>
      <c r="D934" s="471" t="s">
        <v>1447</v>
      </c>
      <c r="E934" s="472" t="s">
        <v>1410</v>
      </c>
      <c r="F934" s="473" t="s">
        <v>535</v>
      </c>
    </row>
    <row r="935" spans="1:6" ht="60" x14ac:dyDescent="0.2">
      <c r="A935" s="428"/>
      <c r="B935" s="800"/>
      <c r="C935" s="470"/>
      <c r="D935" s="471" t="s">
        <v>1448</v>
      </c>
      <c r="E935" s="472" t="s">
        <v>1412</v>
      </c>
      <c r="F935" s="473" t="s">
        <v>535</v>
      </c>
    </row>
    <row r="936" spans="1:6" ht="72" x14ac:dyDescent="0.2">
      <c r="A936" s="428"/>
      <c r="B936" s="800"/>
      <c r="C936" s="470"/>
      <c r="D936" s="471" t="s">
        <v>1415</v>
      </c>
      <c r="E936" s="472" t="s">
        <v>1414</v>
      </c>
      <c r="F936" s="473" t="s">
        <v>535</v>
      </c>
    </row>
    <row r="937" spans="1:6" ht="36" x14ac:dyDescent="0.2">
      <c r="A937" s="428"/>
      <c r="B937" s="800"/>
      <c r="C937" s="470"/>
      <c r="D937" s="471" t="s">
        <v>1417</v>
      </c>
      <c r="E937" s="472" t="s">
        <v>1416</v>
      </c>
      <c r="F937" s="473" t="s">
        <v>535</v>
      </c>
    </row>
    <row r="938" spans="1:6" ht="48" x14ac:dyDescent="0.2">
      <c r="A938" s="428"/>
      <c r="B938" s="800"/>
      <c r="C938" s="470"/>
      <c r="D938" s="471" t="s">
        <v>1433</v>
      </c>
      <c r="E938" s="472" t="s">
        <v>1418</v>
      </c>
      <c r="F938" s="473" t="s">
        <v>535</v>
      </c>
    </row>
    <row r="939" spans="1:6" x14ac:dyDescent="0.2">
      <c r="A939" s="428"/>
      <c r="B939" s="800"/>
      <c r="C939" s="470"/>
      <c r="D939" s="471" t="s">
        <v>1435</v>
      </c>
      <c r="E939" s="472" t="s">
        <v>1420</v>
      </c>
      <c r="F939" s="473" t="s">
        <v>535</v>
      </c>
    </row>
    <row r="940" spans="1:6" ht="60" x14ac:dyDescent="0.2">
      <c r="A940" s="428"/>
      <c r="B940" s="800"/>
      <c r="C940" s="470"/>
      <c r="D940" s="471" t="s">
        <v>1423</v>
      </c>
      <c r="E940" s="472" t="s">
        <v>1437</v>
      </c>
      <c r="F940" s="473" t="s">
        <v>535</v>
      </c>
    </row>
    <row r="941" spans="1:6" x14ac:dyDescent="0.2">
      <c r="A941" s="428"/>
      <c r="B941" s="801"/>
      <c r="C941" s="470"/>
      <c r="D941" s="471"/>
      <c r="E941" s="472"/>
      <c r="F941" s="473" t="s">
        <v>535</v>
      </c>
    </row>
    <row r="942" spans="1:6" ht="25.5" x14ac:dyDescent="0.2">
      <c r="A942" s="428"/>
      <c r="B942" s="871">
        <v>56</v>
      </c>
      <c r="C942" s="466" t="s">
        <v>1449</v>
      </c>
      <c r="D942" s="467" t="s">
        <v>1265</v>
      </c>
      <c r="E942" s="468" t="s">
        <v>966</v>
      </c>
      <c r="F942" s="469"/>
    </row>
    <row r="943" spans="1:6" x14ac:dyDescent="0.2">
      <c r="A943" s="428"/>
      <c r="B943" s="801"/>
      <c r="C943" s="470"/>
      <c r="D943" s="471" t="s">
        <v>1266</v>
      </c>
      <c r="E943" s="472" t="s">
        <v>1267</v>
      </c>
      <c r="F943" s="473" t="s">
        <v>535</v>
      </c>
    </row>
    <row r="944" spans="1:6" ht="15" x14ac:dyDescent="0.2">
      <c r="A944" s="428"/>
      <c r="B944" s="465"/>
      <c r="C944" s="795" t="s">
        <v>1450</v>
      </c>
      <c r="D944" s="796"/>
      <c r="E944" s="796"/>
      <c r="F944" s="474" t="s">
        <v>1451</v>
      </c>
    </row>
    <row r="945" spans="1:6" ht="15" x14ac:dyDescent="0.2">
      <c r="A945" s="428"/>
      <c r="B945" s="870" t="s">
        <v>1452</v>
      </c>
      <c r="C945" s="794"/>
      <c r="D945" s="794"/>
      <c r="E945" s="794"/>
      <c r="F945" s="794"/>
    </row>
    <row r="946" spans="1:6" ht="25.5" x14ac:dyDescent="0.2">
      <c r="A946" s="428"/>
      <c r="B946" s="465">
        <v>57</v>
      </c>
      <c r="C946" s="466" t="s">
        <v>1453</v>
      </c>
      <c r="D946" s="467" t="s">
        <v>1265</v>
      </c>
      <c r="E946" s="468" t="s">
        <v>966</v>
      </c>
      <c r="F946" s="469"/>
    </row>
    <row r="947" spans="1:6" ht="38.25" x14ac:dyDescent="0.2">
      <c r="A947" s="428"/>
      <c r="B947" s="871">
        <v>58</v>
      </c>
      <c r="C947" s="466" t="s">
        <v>1454</v>
      </c>
      <c r="D947" s="467" t="s">
        <v>1455</v>
      </c>
      <c r="E947" s="468" t="s">
        <v>1456</v>
      </c>
      <c r="F947" s="469" t="s">
        <v>1457</v>
      </c>
    </row>
    <row r="948" spans="1:6" x14ac:dyDescent="0.2">
      <c r="A948" s="428"/>
      <c r="B948" s="800"/>
      <c r="C948" s="470"/>
      <c r="D948" s="471" t="s">
        <v>708</v>
      </c>
      <c r="E948" s="472" t="s">
        <v>973</v>
      </c>
      <c r="F948" s="473" t="s">
        <v>535</v>
      </c>
    </row>
    <row r="949" spans="1:6" ht="48" x14ac:dyDescent="0.2">
      <c r="A949" s="428"/>
      <c r="B949" s="800"/>
      <c r="C949" s="470"/>
      <c r="D949" s="471" t="s">
        <v>1458</v>
      </c>
      <c r="E949" s="472" t="s">
        <v>1459</v>
      </c>
      <c r="F949" s="473" t="s">
        <v>535</v>
      </c>
    </row>
    <row r="950" spans="1:6" ht="24" x14ac:dyDescent="0.2">
      <c r="A950" s="428"/>
      <c r="B950" s="800"/>
      <c r="C950" s="470"/>
      <c r="D950" s="471" t="s">
        <v>750</v>
      </c>
      <c r="E950" s="472" t="s">
        <v>535</v>
      </c>
      <c r="F950" s="473" t="s">
        <v>535</v>
      </c>
    </row>
    <row r="951" spans="1:6" x14ac:dyDescent="0.2">
      <c r="A951" s="428"/>
      <c r="B951" s="800"/>
      <c r="C951" s="470"/>
      <c r="D951" s="471" t="s">
        <v>900</v>
      </c>
      <c r="E951" s="472" t="s">
        <v>535</v>
      </c>
      <c r="F951" s="473" t="s">
        <v>535</v>
      </c>
    </row>
    <row r="952" spans="1:6" ht="24" x14ac:dyDescent="0.2">
      <c r="A952" s="428"/>
      <c r="B952" s="800"/>
      <c r="C952" s="470"/>
      <c r="D952" s="471" t="s">
        <v>752</v>
      </c>
      <c r="E952" s="472" t="s">
        <v>535</v>
      </c>
      <c r="F952" s="473" t="s">
        <v>535</v>
      </c>
    </row>
    <row r="953" spans="1:6" ht="48" x14ac:dyDescent="0.2">
      <c r="A953" s="428"/>
      <c r="B953" s="800"/>
      <c r="C953" s="470"/>
      <c r="D953" s="471" t="s">
        <v>1460</v>
      </c>
      <c r="E953" s="472" t="s">
        <v>535</v>
      </c>
      <c r="F953" s="473" t="s">
        <v>535</v>
      </c>
    </row>
    <row r="954" spans="1:6" ht="48" x14ac:dyDescent="0.2">
      <c r="A954" s="428"/>
      <c r="B954" s="800"/>
      <c r="C954" s="470"/>
      <c r="D954" s="471" t="s">
        <v>1461</v>
      </c>
      <c r="E954" s="472" t="s">
        <v>535</v>
      </c>
      <c r="F954" s="473" t="s">
        <v>535</v>
      </c>
    </row>
    <row r="955" spans="1:6" ht="48" x14ac:dyDescent="0.2">
      <c r="A955" s="428"/>
      <c r="B955" s="800"/>
      <c r="C955" s="470"/>
      <c r="D955" s="471" t="s">
        <v>1462</v>
      </c>
      <c r="E955" s="472" t="s">
        <v>535</v>
      </c>
      <c r="F955" s="473" t="s">
        <v>535</v>
      </c>
    </row>
    <row r="956" spans="1:6" ht="48" x14ac:dyDescent="0.2">
      <c r="A956" s="428"/>
      <c r="B956" s="800"/>
      <c r="C956" s="470"/>
      <c r="D956" s="471" t="s">
        <v>1463</v>
      </c>
      <c r="E956" s="472" t="s">
        <v>535</v>
      </c>
      <c r="F956" s="473" t="s">
        <v>535</v>
      </c>
    </row>
    <row r="957" spans="1:6" ht="36" x14ac:dyDescent="0.2">
      <c r="A957" s="428"/>
      <c r="B957" s="800"/>
      <c r="C957" s="470"/>
      <c r="D957" s="471" t="s">
        <v>1464</v>
      </c>
      <c r="E957" s="472" t="s">
        <v>535</v>
      </c>
      <c r="F957" s="473" t="s">
        <v>535</v>
      </c>
    </row>
    <row r="958" spans="1:6" ht="48" x14ac:dyDescent="0.2">
      <c r="A958" s="428"/>
      <c r="B958" s="800"/>
      <c r="C958" s="470"/>
      <c r="D958" s="471" t="s">
        <v>1465</v>
      </c>
      <c r="E958" s="472" t="s">
        <v>535</v>
      </c>
      <c r="F958" s="473" t="s">
        <v>535</v>
      </c>
    </row>
    <row r="959" spans="1:6" ht="48" x14ac:dyDescent="0.2">
      <c r="A959" s="428"/>
      <c r="B959" s="800"/>
      <c r="C959" s="470"/>
      <c r="D959" s="471" t="s">
        <v>914</v>
      </c>
      <c r="E959" s="472" t="s">
        <v>535</v>
      </c>
      <c r="F959" s="473" t="s">
        <v>535</v>
      </c>
    </row>
    <row r="960" spans="1:6" x14ac:dyDescent="0.2">
      <c r="A960" s="428"/>
      <c r="B960" s="800"/>
      <c r="C960" s="470"/>
      <c r="D960" s="471" t="s">
        <v>929</v>
      </c>
      <c r="E960" s="472" t="s">
        <v>730</v>
      </c>
      <c r="F960" s="473">
        <v>283.2</v>
      </c>
    </row>
    <row r="961" spans="1:6" x14ac:dyDescent="0.2">
      <c r="A961" s="428"/>
      <c r="B961" s="800"/>
      <c r="C961" s="470"/>
      <c r="D961" s="471" t="s">
        <v>939</v>
      </c>
      <c r="E961" s="472" t="s">
        <v>921</v>
      </c>
      <c r="F961" s="473">
        <v>141.6</v>
      </c>
    </row>
    <row r="962" spans="1:6" x14ac:dyDescent="0.2">
      <c r="A962" s="428"/>
      <c r="B962" s="800"/>
      <c r="C962" s="470"/>
      <c r="D962" s="471" t="s">
        <v>940</v>
      </c>
      <c r="E962" s="472" t="s">
        <v>894</v>
      </c>
      <c r="F962" s="473" t="s">
        <v>1466</v>
      </c>
    </row>
    <row r="963" spans="1:6" ht="24" x14ac:dyDescent="0.2">
      <c r="A963" s="428"/>
      <c r="B963" s="800"/>
      <c r="C963" s="470"/>
      <c r="D963" s="471" t="s">
        <v>904</v>
      </c>
      <c r="E963" s="472" t="s">
        <v>912</v>
      </c>
      <c r="F963" s="473">
        <v>424.8</v>
      </c>
    </row>
    <row r="964" spans="1:6" x14ac:dyDescent="0.2">
      <c r="A964" s="428"/>
      <c r="B964" s="800"/>
      <c r="C964" s="470"/>
      <c r="D964" s="471" t="s">
        <v>905</v>
      </c>
      <c r="E964" s="472" t="s">
        <v>535</v>
      </c>
      <c r="F964" s="473" t="s">
        <v>535</v>
      </c>
    </row>
    <row r="965" spans="1:6" ht="60" x14ac:dyDescent="0.2">
      <c r="A965" s="428"/>
      <c r="B965" s="800"/>
      <c r="C965" s="470"/>
      <c r="D965" s="471" t="s">
        <v>1467</v>
      </c>
      <c r="E965" s="472" t="s">
        <v>535</v>
      </c>
      <c r="F965" s="473" t="s">
        <v>535</v>
      </c>
    </row>
    <row r="966" spans="1:6" x14ac:dyDescent="0.2">
      <c r="A966" s="428"/>
      <c r="B966" s="800"/>
      <c r="C966" s="470"/>
      <c r="D966" s="471" t="s">
        <v>728</v>
      </c>
      <c r="E966" s="472" t="s">
        <v>915</v>
      </c>
      <c r="F966" s="473">
        <v>708</v>
      </c>
    </row>
    <row r="967" spans="1:6" x14ac:dyDescent="0.2">
      <c r="A967" s="428"/>
      <c r="B967" s="800"/>
      <c r="C967" s="470"/>
      <c r="D967" s="471" t="s">
        <v>729</v>
      </c>
      <c r="E967" s="472" t="s">
        <v>730</v>
      </c>
      <c r="F967" s="473">
        <v>283.2</v>
      </c>
    </row>
    <row r="968" spans="1:6" x14ac:dyDescent="0.2">
      <c r="A968" s="428"/>
      <c r="B968" s="800"/>
      <c r="C968" s="470"/>
      <c r="D968" s="471" t="s">
        <v>937</v>
      </c>
      <c r="E968" s="472" t="s">
        <v>730</v>
      </c>
      <c r="F968" s="473">
        <v>283.2</v>
      </c>
    </row>
    <row r="969" spans="1:6" ht="24" x14ac:dyDescent="0.2">
      <c r="A969" s="428"/>
      <c r="B969" s="800"/>
      <c r="C969" s="470"/>
      <c r="D969" s="471" t="s">
        <v>938</v>
      </c>
      <c r="E969" s="472" t="s">
        <v>903</v>
      </c>
      <c r="F969" s="473">
        <v>849.6</v>
      </c>
    </row>
    <row r="970" spans="1:6" ht="48" x14ac:dyDescent="0.2">
      <c r="A970" s="428"/>
      <c r="B970" s="800"/>
      <c r="C970" s="470"/>
      <c r="D970" s="471" t="s">
        <v>941</v>
      </c>
      <c r="E970" s="472" t="s">
        <v>942</v>
      </c>
      <c r="F970" s="473" t="s">
        <v>1468</v>
      </c>
    </row>
    <row r="971" spans="1:6" ht="48" x14ac:dyDescent="0.2">
      <c r="A971" s="428"/>
      <c r="B971" s="800"/>
      <c r="C971" s="470"/>
      <c r="D971" s="471" t="s">
        <v>943</v>
      </c>
      <c r="E971" s="472" t="s">
        <v>944</v>
      </c>
      <c r="F971" s="473" t="s">
        <v>1469</v>
      </c>
    </row>
    <row r="972" spans="1:6" ht="48" x14ac:dyDescent="0.2">
      <c r="A972" s="428"/>
      <c r="B972" s="800"/>
      <c r="C972" s="470"/>
      <c r="D972" s="471" t="s">
        <v>945</v>
      </c>
      <c r="E972" s="472" t="s">
        <v>946</v>
      </c>
      <c r="F972" s="473">
        <v>212.4</v>
      </c>
    </row>
    <row r="973" spans="1:6" ht="48" x14ac:dyDescent="0.2">
      <c r="A973" s="428"/>
      <c r="B973" s="800"/>
      <c r="C973" s="470"/>
      <c r="D973" s="471" t="s">
        <v>947</v>
      </c>
      <c r="E973" s="472" t="s">
        <v>948</v>
      </c>
      <c r="F973" s="473">
        <v>354</v>
      </c>
    </row>
    <row r="974" spans="1:6" ht="48" x14ac:dyDescent="0.2">
      <c r="A974" s="428"/>
      <c r="B974" s="800"/>
      <c r="C974" s="470"/>
      <c r="D974" s="471" t="s">
        <v>949</v>
      </c>
      <c r="E974" s="472" t="s">
        <v>934</v>
      </c>
      <c r="F974" s="473" t="s">
        <v>1470</v>
      </c>
    </row>
    <row r="975" spans="1:6" ht="48" x14ac:dyDescent="0.2">
      <c r="A975" s="428"/>
      <c r="B975" s="800"/>
      <c r="C975" s="470"/>
      <c r="D975" s="471" t="s">
        <v>950</v>
      </c>
      <c r="E975" s="472" t="s">
        <v>948</v>
      </c>
      <c r="F975" s="473">
        <v>354</v>
      </c>
    </row>
    <row r="976" spans="1:6" ht="48" x14ac:dyDescent="0.2">
      <c r="A976" s="428"/>
      <c r="B976" s="800"/>
      <c r="C976" s="470"/>
      <c r="D976" s="471" t="s">
        <v>951</v>
      </c>
      <c r="E976" s="472" t="s">
        <v>946</v>
      </c>
      <c r="F976" s="473">
        <v>212.4</v>
      </c>
    </row>
    <row r="977" spans="1:6" x14ac:dyDescent="0.2">
      <c r="A977" s="428"/>
      <c r="B977" s="801"/>
      <c r="C977" s="470"/>
      <c r="D977" s="471" t="s">
        <v>707</v>
      </c>
      <c r="E977" s="472" t="s">
        <v>898</v>
      </c>
      <c r="F977" s="473"/>
    </row>
    <row r="978" spans="1:6" ht="51" x14ac:dyDescent="0.2">
      <c r="A978" s="428"/>
      <c r="B978" s="871">
        <v>59</v>
      </c>
      <c r="C978" s="466" t="s">
        <v>1471</v>
      </c>
      <c r="D978" s="467" t="s">
        <v>1472</v>
      </c>
      <c r="E978" s="468" t="s">
        <v>1473</v>
      </c>
      <c r="F978" s="469" t="s">
        <v>1474</v>
      </c>
    </row>
    <row r="979" spans="1:6" x14ac:dyDescent="0.2">
      <c r="A979" s="428"/>
      <c r="B979" s="800"/>
      <c r="C979" s="470"/>
      <c r="D979" s="471" t="s">
        <v>708</v>
      </c>
      <c r="E979" s="472" t="s">
        <v>973</v>
      </c>
      <c r="F979" s="473" t="s">
        <v>535</v>
      </c>
    </row>
    <row r="980" spans="1:6" ht="48" x14ac:dyDescent="0.2">
      <c r="A980" s="428"/>
      <c r="B980" s="800"/>
      <c r="C980" s="470"/>
      <c r="D980" s="471" t="s">
        <v>1458</v>
      </c>
      <c r="E980" s="472" t="s">
        <v>1459</v>
      </c>
      <c r="F980" s="473" t="s">
        <v>535</v>
      </c>
    </row>
    <row r="981" spans="1:6" ht="24" x14ac:dyDescent="0.2">
      <c r="A981" s="428"/>
      <c r="B981" s="800"/>
      <c r="C981" s="470"/>
      <c r="D981" s="471" t="s">
        <v>750</v>
      </c>
      <c r="E981" s="472" t="s">
        <v>535</v>
      </c>
      <c r="F981" s="473" t="s">
        <v>535</v>
      </c>
    </row>
    <row r="982" spans="1:6" x14ac:dyDescent="0.2">
      <c r="A982" s="428"/>
      <c r="B982" s="800"/>
      <c r="C982" s="470"/>
      <c r="D982" s="471" t="s">
        <v>900</v>
      </c>
      <c r="E982" s="472" t="s">
        <v>535</v>
      </c>
      <c r="F982" s="473" t="s">
        <v>535</v>
      </c>
    </row>
    <row r="983" spans="1:6" ht="24" x14ac:dyDescent="0.2">
      <c r="A983" s="428"/>
      <c r="B983" s="800"/>
      <c r="C983" s="470"/>
      <c r="D983" s="471" t="s">
        <v>752</v>
      </c>
      <c r="E983" s="472" t="s">
        <v>535</v>
      </c>
      <c r="F983" s="473" t="s">
        <v>535</v>
      </c>
    </row>
    <row r="984" spans="1:6" ht="48" x14ac:dyDescent="0.2">
      <c r="A984" s="428"/>
      <c r="B984" s="800"/>
      <c r="C984" s="470"/>
      <c r="D984" s="471" t="s">
        <v>1460</v>
      </c>
      <c r="E984" s="472" t="s">
        <v>535</v>
      </c>
      <c r="F984" s="473" t="s">
        <v>535</v>
      </c>
    </row>
    <row r="985" spans="1:6" ht="48" x14ac:dyDescent="0.2">
      <c r="A985" s="428"/>
      <c r="B985" s="800"/>
      <c r="C985" s="470"/>
      <c r="D985" s="471" t="s">
        <v>1461</v>
      </c>
      <c r="E985" s="472" t="s">
        <v>535</v>
      </c>
      <c r="F985" s="473" t="s">
        <v>535</v>
      </c>
    </row>
    <row r="986" spans="1:6" ht="48" x14ac:dyDescent="0.2">
      <c r="A986" s="428"/>
      <c r="B986" s="800"/>
      <c r="C986" s="470"/>
      <c r="D986" s="471" t="s">
        <v>1462</v>
      </c>
      <c r="E986" s="472" t="s">
        <v>535</v>
      </c>
      <c r="F986" s="473" t="s">
        <v>535</v>
      </c>
    </row>
    <row r="987" spans="1:6" ht="48" x14ac:dyDescent="0.2">
      <c r="A987" s="428"/>
      <c r="B987" s="800"/>
      <c r="C987" s="470"/>
      <c r="D987" s="471" t="s">
        <v>1463</v>
      </c>
      <c r="E987" s="472" t="s">
        <v>535</v>
      </c>
      <c r="F987" s="473" t="s">
        <v>535</v>
      </c>
    </row>
    <row r="988" spans="1:6" ht="36" x14ac:dyDescent="0.2">
      <c r="A988" s="428"/>
      <c r="B988" s="800"/>
      <c r="C988" s="470"/>
      <c r="D988" s="471" t="s">
        <v>1464</v>
      </c>
      <c r="E988" s="472" t="s">
        <v>535</v>
      </c>
      <c r="F988" s="473" t="s">
        <v>535</v>
      </c>
    </row>
    <row r="989" spans="1:6" ht="48" x14ac:dyDescent="0.2">
      <c r="A989" s="428"/>
      <c r="B989" s="800"/>
      <c r="C989" s="470"/>
      <c r="D989" s="471" t="s">
        <v>1465</v>
      </c>
      <c r="E989" s="472" t="s">
        <v>535</v>
      </c>
      <c r="F989" s="473" t="s">
        <v>535</v>
      </c>
    </row>
    <row r="990" spans="1:6" ht="48" x14ac:dyDescent="0.2">
      <c r="A990" s="428"/>
      <c r="B990" s="800"/>
      <c r="C990" s="470"/>
      <c r="D990" s="471" t="s">
        <v>914</v>
      </c>
      <c r="E990" s="472" t="s">
        <v>535</v>
      </c>
      <c r="F990" s="473" t="s">
        <v>535</v>
      </c>
    </row>
    <row r="991" spans="1:6" x14ac:dyDescent="0.2">
      <c r="A991" s="428"/>
      <c r="B991" s="800"/>
      <c r="C991" s="470"/>
      <c r="D991" s="471" t="s">
        <v>929</v>
      </c>
      <c r="E991" s="472" t="s">
        <v>730</v>
      </c>
      <c r="F991" s="473">
        <v>720</v>
      </c>
    </row>
    <row r="992" spans="1:6" x14ac:dyDescent="0.2">
      <c r="A992" s="428"/>
      <c r="B992" s="800"/>
      <c r="C992" s="470"/>
      <c r="D992" s="471" t="s">
        <v>939</v>
      </c>
      <c r="E992" s="472" t="s">
        <v>921</v>
      </c>
      <c r="F992" s="473">
        <v>360</v>
      </c>
    </row>
    <row r="993" spans="1:6" x14ac:dyDescent="0.2">
      <c r="A993" s="428"/>
      <c r="B993" s="800"/>
      <c r="C993" s="470"/>
      <c r="D993" s="471" t="s">
        <v>940</v>
      </c>
      <c r="E993" s="472" t="s">
        <v>894</v>
      </c>
      <c r="F993" s="473" t="s">
        <v>1475</v>
      </c>
    </row>
    <row r="994" spans="1:6" ht="24" x14ac:dyDescent="0.2">
      <c r="A994" s="428"/>
      <c r="B994" s="800"/>
      <c r="C994" s="470"/>
      <c r="D994" s="471" t="s">
        <v>904</v>
      </c>
      <c r="E994" s="472" t="s">
        <v>912</v>
      </c>
      <c r="F994" s="473" t="s">
        <v>1476</v>
      </c>
    </row>
    <row r="995" spans="1:6" x14ac:dyDescent="0.2">
      <c r="A995" s="428"/>
      <c r="B995" s="800"/>
      <c r="C995" s="470"/>
      <c r="D995" s="471" t="s">
        <v>905</v>
      </c>
      <c r="E995" s="472" t="s">
        <v>535</v>
      </c>
      <c r="F995" s="473" t="s">
        <v>535</v>
      </c>
    </row>
    <row r="996" spans="1:6" ht="60" x14ac:dyDescent="0.2">
      <c r="A996" s="428"/>
      <c r="B996" s="800"/>
      <c r="C996" s="470"/>
      <c r="D996" s="471" t="s">
        <v>1467</v>
      </c>
      <c r="E996" s="472" t="s">
        <v>535</v>
      </c>
      <c r="F996" s="473" t="s">
        <v>535</v>
      </c>
    </row>
    <row r="997" spans="1:6" x14ac:dyDescent="0.2">
      <c r="A997" s="428"/>
      <c r="B997" s="800"/>
      <c r="C997" s="470"/>
      <c r="D997" s="471" t="s">
        <v>728</v>
      </c>
      <c r="E997" s="472" t="s">
        <v>915</v>
      </c>
      <c r="F997" s="473" t="s">
        <v>1477</v>
      </c>
    </row>
    <row r="998" spans="1:6" x14ac:dyDescent="0.2">
      <c r="A998" s="428"/>
      <c r="B998" s="800"/>
      <c r="C998" s="470"/>
      <c r="D998" s="471" t="s">
        <v>729</v>
      </c>
      <c r="E998" s="472" t="s">
        <v>730</v>
      </c>
      <c r="F998" s="473">
        <v>720</v>
      </c>
    </row>
    <row r="999" spans="1:6" x14ac:dyDescent="0.2">
      <c r="A999" s="428"/>
      <c r="B999" s="800"/>
      <c r="C999" s="470"/>
      <c r="D999" s="471" t="s">
        <v>937</v>
      </c>
      <c r="E999" s="472" t="s">
        <v>730</v>
      </c>
      <c r="F999" s="473">
        <v>720</v>
      </c>
    </row>
    <row r="1000" spans="1:6" ht="24" x14ac:dyDescent="0.2">
      <c r="A1000" s="428"/>
      <c r="B1000" s="800"/>
      <c r="C1000" s="470"/>
      <c r="D1000" s="471" t="s">
        <v>938</v>
      </c>
      <c r="E1000" s="472" t="s">
        <v>903</v>
      </c>
      <c r="F1000" s="473" t="s">
        <v>1478</v>
      </c>
    </row>
    <row r="1001" spans="1:6" ht="48" x14ac:dyDescent="0.2">
      <c r="A1001" s="428"/>
      <c r="B1001" s="800"/>
      <c r="C1001" s="470"/>
      <c r="D1001" s="471" t="s">
        <v>941</v>
      </c>
      <c r="E1001" s="472" t="s">
        <v>942</v>
      </c>
      <c r="F1001" s="473" t="s">
        <v>1479</v>
      </c>
    </row>
    <row r="1002" spans="1:6" ht="48" x14ac:dyDescent="0.2">
      <c r="A1002" s="428"/>
      <c r="B1002" s="800"/>
      <c r="C1002" s="470"/>
      <c r="D1002" s="471" t="s">
        <v>943</v>
      </c>
      <c r="E1002" s="472" t="s">
        <v>944</v>
      </c>
      <c r="F1002" s="473" t="s">
        <v>1480</v>
      </c>
    </row>
    <row r="1003" spans="1:6" ht="48" x14ac:dyDescent="0.2">
      <c r="A1003" s="428"/>
      <c r="B1003" s="800"/>
      <c r="C1003" s="470"/>
      <c r="D1003" s="471" t="s">
        <v>945</v>
      </c>
      <c r="E1003" s="472" t="s">
        <v>946</v>
      </c>
      <c r="F1003" s="473">
        <v>540</v>
      </c>
    </row>
    <row r="1004" spans="1:6" ht="48" x14ac:dyDescent="0.2">
      <c r="A1004" s="428"/>
      <c r="B1004" s="800"/>
      <c r="C1004" s="470"/>
      <c r="D1004" s="471" t="s">
        <v>947</v>
      </c>
      <c r="E1004" s="472" t="s">
        <v>948</v>
      </c>
      <c r="F1004" s="473">
        <v>900</v>
      </c>
    </row>
    <row r="1005" spans="1:6" ht="48" x14ac:dyDescent="0.2">
      <c r="A1005" s="428"/>
      <c r="B1005" s="800"/>
      <c r="C1005" s="470"/>
      <c r="D1005" s="471" t="s">
        <v>949</v>
      </c>
      <c r="E1005" s="472" t="s">
        <v>934</v>
      </c>
      <c r="F1005" s="473" t="s">
        <v>1481</v>
      </c>
    </row>
    <row r="1006" spans="1:6" ht="48" x14ac:dyDescent="0.2">
      <c r="A1006" s="428"/>
      <c r="B1006" s="800"/>
      <c r="C1006" s="470"/>
      <c r="D1006" s="471" t="s">
        <v>950</v>
      </c>
      <c r="E1006" s="472" t="s">
        <v>948</v>
      </c>
      <c r="F1006" s="473">
        <v>900</v>
      </c>
    </row>
    <row r="1007" spans="1:6" ht="48" x14ac:dyDescent="0.2">
      <c r="A1007" s="428"/>
      <c r="B1007" s="800"/>
      <c r="C1007" s="470"/>
      <c r="D1007" s="471" t="s">
        <v>951</v>
      </c>
      <c r="E1007" s="472" t="s">
        <v>946</v>
      </c>
      <c r="F1007" s="473">
        <v>540</v>
      </c>
    </row>
    <row r="1008" spans="1:6" x14ac:dyDescent="0.2">
      <c r="A1008" s="428"/>
      <c r="B1008" s="801"/>
      <c r="C1008" s="470"/>
      <c r="D1008" s="471" t="s">
        <v>707</v>
      </c>
      <c r="E1008" s="472" t="s">
        <v>898</v>
      </c>
      <c r="F1008" s="473"/>
    </row>
    <row r="1009" spans="1:6" ht="38.25" x14ac:dyDescent="0.2">
      <c r="A1009" s="428"/>
      <c r="B1009" s="871">
        <v>60</v>
      </c>
      <c r="C1009" s="466" t="s">
        <v>1482</v>
      </c>
      <c r="D1009" s="467" t="s">
        <v>1483</v>
      </c>
      <c r="E1009" s="468" t="s">
        <v>1484</v>
      </c>
      <c r="F1009" s="469" t="s">
        <v>1485</v>
      </c>
    </row>
    <row r="1010" spans="1:6" x14ac:dyDescent="0.2">
      <c r="A1010" s="428"/>
      <c r="B1010" s="800"/>
      <c r="C1010" s="470"/>
      <c r="D1010" s="471" t="s">
        <v>708</v>
      </c>
      <c r="E1010" s="472" t="s">
        <v>973</v>
      </c>
      <c r="F1010" s="473" t="s">
        <v>535</v>
      </c>
    </row>
    <row r="1011" spans="1:6" ht="48" x14ac:dyDescent="0.2">
      <c r="A1011" s="428"/>
      <c r="B1011" s="800"/>
      <c r="C1011" s="470"/>
      <c r="D1011" s="471" t="s">
        <v>1458</v>
      </c>
      <c r="E1011" s="472" t="s">
        <v>1459</v>
      </c>
      <c r="F1011" s="473" t="s">
        <v>535</v>
      </c>
    </row>
    <row r="1012" spans="1:6" ht="24" x14ac:dyDescent="0.2">
      <c r="A1012" s="428"/>
      <c r="B1012" s="800"/>
      <c r="C1012" s="470"/>
      <c r="D1012" s="471" t="s">
        <v>750</v>
      </c>
      <c r="E1012" s="472" t="s">
        <v>535</v>
      </c>
      <c r="F1012" s="473" t="s">
        <v>535</v>
      </c>
    </row>
    <row r="1013" spans="1:6" x14ac:dyDescent="0.2">
      <c r="A1013" s="428"/>
      <c r="B1013" s="800"/>
      <c r="C1013" s="470"/>
      <c r="D1013" s="471" t="s">
        <v>900</v>
      </c>
      <c r="E1013" s="472" t="s">
        <v>535</v>
      </c>
      <c r="F1013" s="473" t="s">
        <v>535</v>
      </c>
    </row>
    <row r="1014" spans="1:6" ht="24" x14ac:dyDescent="0.2">
      <c r="A1014" s="428"/>
      <c r="B1014" s="800"/>
      <c r="C1014" s="470"/>
      <c r="D1014" s="471" t="s">
        <v>752</v>
      </c>
      <c r="E1014" s="472" t="s">
        <v>535</v>
      </c>
      <c r="F1014" s="473" t="s">
        <v>535</v>
      </c>
    </row>
    <row r="1015" spans="1:6" ht="48" x14ac:dyDescent="0.2">
      <c r="A1015" s="428"/>
      <c r="B1015" s="800"/>
      <c r="C1015" s="470"/>
      <c r="D1015" s="471" t="s">
        <v>1460</v>
      </c>
      <c r="E1015" s="472" t="s">
        <v>535</v>
      </c>
      <c r="F1015" s="473" t="s">
        <v>535</v>
      </c>
    </row>
    <row r="1016" spans="1:6" ht="48" x14ac:dyDescent="0.2">
      <c r="A1016" s="428"/>
      <c r="B1016" s="800"/>
      <c r="C1016" s="470"/>
      <c r="D1016" s="471" t="s">
        <v>1461</v>
      </c>
      <c r="E1016" s="472" t="s">
        <v>535</v>
      </c>
      <c r="F1016" s="473" t="s">
        <v>535</v>
      </c>
    </row>
    <row r="1017" spans="1:6" ht="48" x14ac:dyDescent="0.2">
      <c r="A1017" s="428"/>
      <c r="B1017" s="800"/>
      <c r="C1017" s="470"/>
      <c r="D1017" s="471" t="s">
        <v>1462</v>
      </c>
      <c r="E1017" s="472" t="s">
        <v>535</v>
      </c>
      <c r="F1017" s="473" t="s">
        <v>535</v>
      </c>
    </row>
    <row r="1018" spans="1:6" ht="48" x14ac:dyDescent="0.2">
      <c r="A1018" s="428"/>
      <c r="B1018" s="800"/>
      <c r="C1018" s="470"/>
      <c r="D1018" s="471" t="s">
        <v>1463</v>
      </c>
      <c r="E1018" s="472" t="s">
        <v>535</v>
      </c>
      <c r="F1018" s="473" t="s">
        <v>535</v>
      </c>
    </row>
    <row r="1019" spans="1:6" ht="36" x14ac:dyDescent="0.2">
      <c r="A1019" s="428"/>
      <c r="B1019" s="800"/>
      <c r="C1019" s="470"/>
      <c r="D1019" s="471" t="s">
        <v>1464</v>
      </c>
      <c r="E1019" s="472" t="s">
        <v>535</v>
      </c>
      <c r="F1019" s="473" t="s">
        <v>535</v>
      </c>
    </row>
    <row r="1020" spans="1:6" ht="48" x14ac:dyDescent="0.2">
      <c r="A1020" s="428"/>
      <c r="B1020" s="800"/>
      <c r="C1020" s="470"/>
      <c r="D1020" s="471" t="s">
        <v>1465</v>
      </c>
      <c r="E1020" s="472" t="s">
        <v>535</v>
      </c>
      <c r="F1020" s="473" t="s">
        <v>535</v>
      </c>
    </row>
    <row r="1021" spans="1:6" ht="48" x14ac:dyDescent="0.2">
      <c r="A1021" s="428"/>
      <c r="B1021" s="800"/>
      <c r="C1021" s="470"/>
      <c r="D1021" s="471" t="s">
        <v>914</v>
      </c>
      <c r="E1021" s="472" t="s">
        <v>535</v>
      </c>
      <c r="F1021" s="473" t="s">
        <v>535</v>
      </c>
    </row>
    <row r="1022" spans="1:6" x14ac:dyDescent="0.2">
      <c r="A1022" s="428"/>
      <c r="B1022" s="800"/>
      <c r="C1022" s="470"/>
      <c r="D1022" s="471" t="s">
        <v>929</v>
      </c>
      <c r="E1022" s="472" t="s">
        <v>730</v>
      </c>
      <c r="F1022" s="473">
        <v>100.8</v>
      </c>
    </row>
    <row r="1023" spans="1:6" x14ac:dyDescent="0.2">
      <c r="A1023" s="428"/>
      <c r="B1023" s="800"/>
      <c r="C1023" s="470"/>
      <c r="D1023" s="471" t="s">
        <v>939</v>
      </c>
      <c r="E1023" s="472" t="s">
        <v>921</v>
      </c>
      <c r="F1023" s="473">
        <v>50.4</v>
      </c>
    </row>
    <row r="1024" spans="1:6" x14ac:dyDescent="0.2">
      <c r="A1024" s="428"/>
      <c r="B1024" s="800"/>
      <c r="C1024" s="470"/>
      <c r="D1024" s="471" t="s">
        <v>940</v>
      </c>
      <c r="E1024" s="472" t="s">
        <v>894</v>
      </c>
      <c r="F1024" s="473">
        <v>453.6</v>
      </c>
    </row>
    <row r="1025" spans="1:6" ht="24" x14ac:dyDescent="0.2">
      <c r="A1025" s="428"/>
      <c r="B1025" s="800"/>
      <c r="C1025" s="470"/>
      <c r="D1025" s="471" t="s">
        <v>904</v>
      </c>
      <c r="E1025" s="472" t="s">
        <v>912</v>
      </c>
      <c r="F1025" s="473">
        <v>151.19999999999999</v>
      </c>
    </row>
    <row r="1026" spans="1:6" x14ac:dyDescent="0.2">
      <c r="A1026" s="428"/>
      <c r="B1026" s="800"/>
      <c r="C1026" s="470"/>
      <c r="D1026" s="471" t="s">
        <v>905</v>
      </c>
      <c r="E1026" s="472" t="s">
        <v>535</v>
      </c>
      <c r="F1026" s="473" t="s">
        <v>535</v>
      </c>
    </row>
    <row r="1027" spans="1:6" ht="60" x14ac:dyDescent="0.2">
      <c r="A1027" s="428"/>
      <c r="B1027" s="800"/>
      <c r="C1027" s="470"/>
      <c r="D1027" s="471" t="s">
        <v>1467</v>
      </c>
      <c r="E1027" s="472" t="s">
        <v>535</v>
      </c>
      <c r="F1027" s="473" t="s">
        <v>535</v>
      </c>
    </row>
    <row r="1028" spans="1:6" x14ac:dyDescent="0.2">
      <c r="A1028" s="428"/>
      <c r="B1028" s="800"/>
      <c r="C1028" s="470"/>
      <c r="D1028" s="471" t="s">
        <v>728</v>
      </c>
      <c r="E1028" s="472" t="s">
        <v>915</v>
      </c>
      <c r="F1028" s="473">
        <v>252</v>
      </c>
    </row>
    <row r="1029" spans="1:6" x14ac:dyDescent="0.2">
      <c r="A1029" s="428"/>
      <c r="B1029" s="800"/>
      <c r="C1029" s="470"/>
      <c r="D1029" s="471" t="s">
        <v>729</v>
      </c>
      <c r="E1029" s="472" t="s">
        <v>730</v>
      </c>
      <c r="F1029" s="473">
        <v>100.8</v>
      </c>
    </row>
    <row r="1030" spans="1:6" x14ac:dyDescent="0.2">
      <c r="A1030" s="428"/>
      <c r="B1030" s="800"/>
      <c r="C1030" s="470"/>
      <c r="D1030" s="471" t="s">
        <v>937</v>
      </c>
      <c r="E1030" s="472" t="s">
        <v>730</v>
      </c>
      <c r="F1030" s="473">
        <v>100.8</v>
      </c>
    </row>
    <row r="1031" spans="1:6" ht="24" x14ac:dyDescent="0.2">
      <c r="A1031" s="428"/>
      <c r="B1031" s="800"/>
      <c r="C1031" s="470"/>
      <c r="D1031" s="471" t="s">
        <v>938</v>
      </c>
      <c r="E1031" s="472" t="s">
        <v>903</v>
      </c>
      <c r="F1031" s="473">
        <v>302.39999999999998</v>
      </c>
    </row>
    <row r="1032" spans="1:6" ht="48" x14ac:dyDescent="0.2">
      <c r="A1032" s="428"/>
      <c r="B1032" s="800"/>
      <c r="C1032" s="470"/>
      <c r="D1032" s="471" t="s">
        <v>941</v>
      </c>
      <c r="E1032" s="472" t="s">
        <v>942</v>
      </c>
      <c r="F1032" s="473" t="s">
        <v>1486</v>
      </c>
    </row>
    <row r="1033" spans="1:6" ht="48" x14ac:dyDescent="0.2">
      <c r="A1033" s="428"/>
      <c r="B1033" s="800"/>
      <c r="C1033" s="470"/>
      <c r="D1033" s="471" t="s">
        <v>943</v>
      </c>
      <c r="E1033" s="472" t="s">
        <v>944</v>
      </c>
      <c r="F1033" s="473" t="s">
        <v>1487</v>
      </c>
    </row>
    <row r="1034" spans="1:6" ht="48" x14ac:dyDescent="0.2">
      <c r="A1034" s="428"/>
      <c r="B1034" s="800"/>
      <c r="C1034" s="470"/>
      <c r="D1034" s="471" t="s">
        <v>945</v>
      </c>
      <c r="E1034" s="472" t="s">
        <v>946</v>
      </c>
      <c r="F1034" s="473">
        <v>75.599999999999994</v>
      </c>
    </row>
    <row r="1035" spans="1:6" ht="48" x14ac:dyDescent="0.2">
      <c r="A1035" s="428"/>
      <c r="B1035" s="800"/>
      <c r="C1035" s="470"/>
      <c r="D1035" s="471" t="s">
        <v>947</v>
      </c>
      <c r="E1035" s="472" t="s">
        <v>948</v>
      </c>
      <c r="F1035" s="473">
        <v>126</v>
      </c>
    </row>
    <row r="1036" spans="1:6" ht="48" x14ac:dyDescent="0.2">
      <c r="A1036" s="428"/>
      <c r="B1036" s="800"/>
      <c r="C1036" s="470"/>
      <c r="D1036" s="471" t="s">
        <v>949</v>
      </c>
      <c r="E1036" s="472" t="s">
        <v>934</v>
      </c>
      <c r="F1036" s="473">
        <v>504</v>
      </c>
    </row>
    <row r="1037" spans="1:6" ht="48" x14ac:dyDescent="0.2">
      <c r="A1037" s="428"/>
      <c r="B1037" s="800"/>
      <c r="C1037" s="470"/>
      <c r="D1037" s="471" t="s">
        <v>950</v>
      </c>
      <c r="E1037" s="472" t="s">
        <v>948</v>
      </c>
      <c r="F1037" s="473">
        <v>126</v>
      </c>
    </row>
    <row r="1038" spans="1:6" ht="48" x14ac:dyDescent="0.2">
      <c r="A1038" s="428"/>
      <c r="B1038" s="800"/>
      <c r="C1038" s="470"/>
      <c r="D1038" s="471" t="s">
        <v>951</v>
      </c>
      <c r="E1038" s="472" t="s">
        <v>946</v>
      </c>
      <c r="F1038" s="473">
        <v>75.599999999999994</v>
      </c>
    </row>
    <row r="1039" spans="1:6" x14ac:dyDescent="0.2">
      <c r="A1039" s="428"/>
      <c r="B1039" s="801"/>
      <c r="C1039" s="470"/>
      <c r="D1039" s="471" t="s">
        <v>707</v>
      </c>
      <c r="E1039" s="472" t="s">
        <v>898</v>
      </c>
      <c r="F1039" s="473"/>
    </row>
    <row r="1040" spans="1:6" ht="15" x14ac:dyDescent="0.2">
      <c r="A1040" s="428"/>
      <c r="B1040" s="465"/>
      <c r="C1040" s="795" t="s">
        <v>1488</v>
      </c>
      <c r="D1040" s="796"/>
      <c r="E1040" s="796"/>
      <c r="F1040" s="474" t="s">
        <v>1489</v>
      </c>
    </row>
    <row r="1041" spans="1:6" ht="15" x14ac:dyDescent="0.2">
      <c r="A1041" s="428"/>
      <c r="B1041" s="870" t="s">
        <v>1490</v>
      </c>
      <c r="C1041" s="794"/>
      <c r="D1041" s="794"/>
      <c r="E1041" s="794"/>
      <c r="F1041" s="794"/>
    </row>
    <row r="1042" spans="1:6" ht="63.75" x14ac:dyDescent="0.2">
      <c r="A1042" s="428"/>
      <c r="B1042" s="871">
        <v>61</v>
      </c>
      <c r="C1042" s="466" t="s">
        <v>1491</v>
      </c>
      <c r="D1042" s="467" t="s">
        <v>1492</v>
      </c>
      <c r="E1042" s="468" t="s">
        <v>1493</v>
      </c>
      <c r="F1042" s="469" t="s">
        <v>1494</v>
      </c>
    </row>
    <row r="1043" spans="1:6" x14ac:dyDescent="0.2">
      <c r="A1043" s="428"/>
      <c r="B1043" s="800"/>
      <c r="C1043" s="470"/>
      <c r="D1043" s="471" t="s">
        <v>708</v>
      </c>
      <c r="E1043" s="472" t="s">
        <v>1495</v>
      </c>
      <c r="F1043" s="473" t="s">
        <v>535</v>
      </c>
    </row>
    <row r="1044" spans="1:6" ht="60" x14ac:dyDescent="0.2">
      <c r="A1044" s="428"/>
      <c r="B1044" s="800"/>
      <c r="C1044" s="470"/>
      <c r="D1044" s="471" t="s">
        <v>1496</v>
      </c>
      <c r="E1044" s="472" t="s">
        <v>1497</v>
      </c>
      <c r="F1044" s="473" t="s">
        <v>535</v>
      </c>
    </row>
    <row r="1045" spans="1:6" ht="48" x14ac:dyDescent="0.2">
      <c r="A1045" s="428"/>
      <c r="B1045" s="800"/>
      <c r="C1045" s="470"/>
      <c r="D1045" s="471" t="s">
        <v>1498</v>
      </c>
      <c r="E1045" s="472" t="s">
        <v>1499</v>
      </c>
      <c r="F1045" s="473" t="s">
        <v>535</v>
      </c>
    </row>
    <row r="1046" spans="1:6" x14ac:dyDescent="0.2">
      <c r="A1046" s="428"/>
      <c r="B1046" s="800"/>
      <c r="C1046" s="470"/>
      <c r="D1046" s="471" t="s">
        <v>729</v>
      </c>
      <c r="E1046" s="472" t="s">
        <v>730</v>
      </c>
      <c r="F1046" s="473">
        <v>644.33000000000004</v>
      </c>
    </row>
    <row r="1047" spans="1:6" x14ac:dyDescent="0.2">
      <c r="A1047" s="428"/>
      <c r="B1047" s="800"/>
      <c r="C1047" s="470"/>
      <c r="D1047" s="471" t="s">
        <v>937</v>
      </c>
      <c r="E1047" s="472" t="s">
        <v>730</v>
      </c>
      <c r="F1047" s="473">
        <v>644.33000000000004</v>
      </c>
    </row>
    <row r="1048" spans="1:6" ht="24" x14ac:dyDescent="0.2">
      <c r="A1048" s="428"/>
      <c r="B1048" s="800"/>
      <c r="C1048" s="470"/>
      <c r="D1048" s="471" t="s">
        <v>938</v>
      </c>
      <c r="E1048" s="472" t="s">
        <v>903</v>
      </c>
      <c r="F1048" s="473" t="s">
        <v>1500</v>
      </c>
    </row>
    <row r="1049" spans="1:6" x14ac:dyDescent="0.2">
      <c r="A1049" s="428"/>
      <c r="B1049" s="800"/>
      <c r="C1049" s="470"/>
      <c r="D1049" s="471" t="s">
        <v>929</v>
      </c>
      <c r="E1049" s="472" t="s">
        <v>730</v>
      </c>
      <c r="F1049" s="473">
        <v>644.33000000000004</v>
      </c>
    </row>
    <row r="1050" spans="1:6" x14ac:dyDescent="0.2">
      <c r="A1050" s="428"/>
      <c r="B1050" s="800"/>
      <c r="C1050" s="470"/>
      <c r="D1050" s="471" t="s">
        <v>939</v>
      </c>
      <c r="E1050" s="472" t="s">
        <v>921</v>
      </c>
      <c r="F1050" s="473">
        <v>322.16000000000003</v>
      </c>
    </row>
    <row r="1051" spans="1:6" x14ac:dyDescent="0.2">
      <c r="A1051" s="428"/>
      <c r="B1051" s="800"/>
      <c r="C1051" s="470"/>
      <c r="D1051" s="471" t="s">
        <v>940</v>
      </c>
      <c r="E1051" s="472" t="s">
        <v>894</v>
      </c>
      <c r="F1051" s="473" t="s">
        <v>1501</v>
      </c>
    </row>
    <row r="1052" spans="1:6" ht="24" x14ac:dyDescent="0.2">
      <c r="A1052" s="428"/>
      <c r="B1052" s="800"/>
      <c r="C1052" s="470"/>
      <c r="D1052" s="471" t="s">
        <v>904</v>
      </c>
      <c r="E1052" s="472" t="s">
        <v>912</v>
      </c>
      <c r="F1052" s="473">
        <v>966.49</v>
      </c>
    </row>
    <row r="1053" spans="1:6" x14ac:dyDescent="0.2">
      <c r="A1053" s="428"/>
      <c r="B1053" s="800"/>
      <c r="C1053" s="470"/>
      <c r="D1053" s="471" t="s">
        <v>728</v>
      </c>
      <c r="E1053" s="472" t="s">
        <v>915</v>
      </c>
      <c r="F1053" s="473" t="s">
        <v>1502</v>
      </c>
    </row>
    <row r="1054" spans="1:6" ht="48" x14ac:dyDescent="0.2">
      <c r="A1054" s="428"/>
      <c r="B1054" s="800"/>
      <c r="C1054" s="470"/>
      <c r="D1054" s="471" t="s">
        <v>941</v>
      </c>
      <c r="E1054" s="472" t="s">
        <v>942</v>
      </c>
      <c r="F1054" s="473" t="s">
        <v>1503</v>
      </c>
    </row>
    <row r="1055" spans="1:6" ht="48" x14ac:dyDescent="0.2">
      <c r="A1055" s="428"/>
      <c r="B1055" s="800"/>
      <c r="C1055" s="470"/>
      <c r="D1055" s="471" t="s">
        <v>943</v>
      </c>
      <c r="E1055" s="472" t="s">
        <v>944</v>
      </c>
      <c r="F1055" s="473" t="s">
        <v>1504</v>
      </c>
    </row>
    <row r="1056" spans="1:6" ht="48" x14ac:dyDescent="0.2">
      <c r="A1056" s="428"/>
      <c r="B1056" s="800"/>
      <c r="C1056" s="470"/>
      <c r="D1056" s="471" t="s">
        <v>945</v>
      </c>
      <c r="E1056" s="472" t="s">
        <v>946</v>
      </c>
      <c r="F1056" s="473">
        <v>483.25</v>
      </c>
    </row>
    <row r="1057" spans="1:6" ht="48" x14ac:dyDescent="0.2">
      <c r="A1057" s="428"/>
      <c r="B1057" s="800"/>
      <c r="C1057" s="470"/>
      <c r="D1057" s="471" t="s">
        <v>947</v>
      </c>
      <c r="E1057" s="472" t="s">
        <v>948</v>
      </c>
      <c r="F1057" s="473">
        <v>805.41</v>
      </c>
    </row>
    <row r="1058" spans="1:6" ht="48" x14ac:dyDescent="0.2">
      <c r="A1058" s="428"/>
      <c r="B1058" s="800"/>
      <c r="C1058" s="470"/>
      <c r="D1058" s="471" t="s">
        <v>949</v>
      </c>
      <c r="E1058" s="472" t="s">
        <v>934</v>
      </c>
      <c r="F1058" s="473" t="s">
        <v>1505</v>
      </c>
    </row>
    <row r="1059" spans="1:6" ht="48" x14ac:dyDescent="0.2">
      <c r="A1059" s="428"/>
      <c r="B1059" s="800"/>
      <c r="C1059" s="470"/>
      <c r="D1059" s="471" t="s">
        <v>950</v>
      </c>
      <c r="E1059" s="472" t="s">
        <v>948</v>
      </c>
      <c r="F1059" s="473">
        <v>805.41</v>
      </c>
    </row>
    <row r="1060" spans="1:6" ht="48" x14ac:dyDescent="0.2">
      <c r="A1060" s="428"/>
      <c r="B1060" s="800"/>
      <c r="C1060" s="470"/>
      <c r="D1060" s="471" t="s">
        <v>951</v>
      </c>
      <c r="E1060" s="472" t="s">
        <v>946</v>
      </c>
      <c r="F1060" s="473">
        <v>483.25</v>
      </c>
    </row>
    <row r="1061" spans="1:6" x14ac:dyDescent="0.2">
      <c r="A1061" s="428"/>
      <c r="B1061" s="801"/>
      <c r="C1061" s="470"/>
      <c r="D1061" s="471" t="s">
        <v>707</v>
      </c>
      <c r="E1061" s="472" t="s">
        <v>898</v>
      </c>
      <c r="F1061" s="473"/>
    </row>
    <row r="1062" spans="1:6" ht="38.25" x14ac:dyDescent="0.2">
      <c r="A1062" s="428"/>
      <c r="B1062" s="871">
        <v>62</v>
      </c>
      <c r="C1062" s="466" t="s">
        <v>1506</v>
      </c>
      <c r="D1062" s="467" t="s">
        <v>1507</v>
      </c>
      <c r="E1062" s="468" t="s">
        <v>1508</v>
      </c>
      <c r="F1062" s="469" t="s">
        <v>1509</v>
      </c>
    </row>
    <row r="1063" spans="1:6" ht="48" x14ac:dyDescent="0.2">
      <c r="A1063" s="428"/>
      <c r="B1063" s="800"/>
      <c r="C1063" s="470"/>
      <c r="D1063" s="471" t="s">
        <v>1510</v>
      </c>
      <c r="E1063" s="472" t="s">
        <v>1459</v>
      </c>
      <c r="F1063" s="473" t="s">
        <v>535</v>
      </c>
    </row>
    <row r="1064" spans="1:6" x14ac:dyDescent="0.2">
      <c r="A1064" s="428"/>
      <c r="B1064" s="800"/>
      <c r="C1064" s="470"/>
      <c r="D1064" s="471" t="s">
        <v>708</v>
      </c>
      <c r="E1064" s="472" t="s">
        <v>973</v>
      </c>
      <c r="F1064" s="473" t="s">
        <v>535</v>
      </c>
    </row>
    <row r="1065" spans="1:6" ht="24" x14ac:dyDescent="0.2">
      <c r="A1065" s="428"/>
      <c r="B1065" s="800"/>
      <c r="C1065" s="470"/>
      <c r="D1065" s="471" t="s">
        <v>750</v>
      </c>
      <c r="E1065" s="472" t="s">
        <v>535</v>
      </c>
      <c r="F1065" s="473" t="s">
        <v>535</v>
      </c>
    </row>
    <row r="1066" spans="1:6" x14ac:dyDescent="0.2">
      <c r="A1066" s="428"/>
      <c r="B1066" s="800"/>
      <c r="C1066" s="470"/>
      <c r="D1066" s="471" t="s">
        <v>900</v>
      </c>
      <c r="E1066" s="472" t="s">
        <v>535</v>
      </c>
      <c r="F1066" s="473" t="s">
        <v>535</v>
      </c>
    </row>
    <row r="1067" spans="1:6" ht="24" x14ac:dyDescent="0.2">
      <c r="A1067" s="428"/>
      <c r="B1067" s="800"/>
      <c r="C1067" s="470"/>
      <c r="D1067" s="471" t="s">
        <v>752</v>
      </c>
      <c r="E1067" s="472" t="s">
        <v>535</v>
      </c>
      <c r="F1067" s="473" t="s">
        <v>535</v>
      </c>
    </row>
    <row r="1068" spans="1:6" ht="48" x14ac:dyDescent="0.2">
      <c r="A1068" s="428"/>
      <c r="B1068" s="800"/>
      <c r="C1068" s="470"/>
      <c r="D1068" s="471" t="s">
        <v>1460</v>
      </c>
      <c r="E1068" s="472" t="s">
        <v>535</v>
      </c>
      <c r="F1068" s="473" t="s">
        <v>535</v>
      </c>
    </row>
    <row r="1069" spans="1:6" ht="48" x14ac:dyDescent="0.2">
      <c r="A1069" s="428"/>
      <c r="B1069" s="800"/>
      <c r="C1069" s="470"/>
      <c r="D1069" s="471" t="s">
        <v>1461</v>
      </c>
      <c r="E1069" s="472" t="s">
        <v>535</v>
      </c>
      <c r="F1069" s="473" t="s">
        <v>535</v>
      </c>
    </row>
    <row r="1070" spans="1:6" ht="48" x14ac:dyDescent="0.2">
      <c r="A1070" s="428"/>
      <c r="B1070" s="800"/>
      <c r="C1070" s="470"/>
      <c r="D1070" s="471" t="s">
        <v>1462</v>
      </c>
      <c r="E1070" s="472" t="s">
        <v>535</v>
      </c>
      <c r="F1070" s="473" t="s">
        <v>535</v>
      </c>
    </row>
    <row r="1071" spans="1:6" ht="48" x14ac:dyDescent="0.2">
      <c r="A1071" s="428"/>
      <c r="B1071" s="800"/>
      <c r="C1071" s="470"/>
      <c r="D1071" s="471" t="s">
        <v>1463</v>
      </c>
      <c r="E1071" s="472" t="s">
        <v>535</v>
      </c>
      <c r="F1071" s="473" t="s">
        <v>535</v>
      </c>
    </row>
    <row r="1072" spans="1:6" ht="36" x14ac:dyDescent="0.2">
      <c r="A1072" s="428"/>
      <c r="B1072" s="800"/>
      <c r="C1072" s="470"/>
      <c r="D1072" s="471" t="s">
        <v>1464</v>
      </c>
      <c r="E1072" s="472" t="s">
        <v>535</v>
      </c>
      <c r="F1072" s="473" t="s">
        <v>535</v>
      </c>
    </row>
    <row r="1073" spans="1:6" ht="48" x14ac:dyDescent="0.2">
      <c r="A1073" s="428"/>
      <c r="B1073" s="800"/>
      <c r="C1073" s="470"/>
      <c r="D1073" s="471" t="s">
        <v>1465</v>
      </c>
      <c r="E1073" s="472" t="s">
        <v>535</v>
      </c>
      <c r="F1073" s="473" t="s">
        <v>535</v>
      </c>
    </row>
    <row r="1074" spans="1:6" ht="48" x14ac:dyDescent="0.2">
      <c r="A1074" s="428"/>
      <c r="B1074" s="800"/>
      <c r="C1074" s="470"/>
      <c r="D1074" s="471" t="s">
        <v>914</v>
      </c>
      <c r="E1074" s="472" t="s">
        <v>535</v>
      </c>
      <c r="F1074" s="473" t="s">
        <v>535</v>
      </c>
    </row>
    <row r="1075" spans="1:6" x14ac:dyDescent="0.2">
      <c r="A1075" s="428"/>
      <c r="B1075" s="800"/>
      <c r="C1075" s="470"/>
      <c r="D1075" s="471" t="s">
        <v>929</v>
      </c>
      <c r="E1075" s="472" t="s">
        <v>730</v>
      </c>
      <c r="F1075" s="473">
        <v>512.64</v>
      </c>
    </row>
    <row r="1076" spans="1:6" x14ac:dyDescent="0.2">
      <c r="A1076" s="428"/>
      <c r="B1076" s="800"/>
      <c r="C1076" s="470"/>
      <c r="D1076" s="471" t="s">
        <v>939</v>
      </c>
      <c r="E1076" s="472" t="s">
        <v>921</v>
      </c>
      <c r="F1076" s="473">
        <v>256.32</v>
      </c>
    </row>
    <row r="1077" spans="1:6" x14ac:dyDescent="0.2">
      <c r="A1077" s="428"/>
      <c r="B1077" s="800"/>
      <c r="C1077" s="470"/>
      <c r="D1077" s="471" t="s">
        <v>940</v>
      </c>
      <c r="E1077" s="472" t="s">
        <v>894</v>
      </c>
      <c r="F1077" s="473" t="s">
        <v>1511</v>
      </c>
    </row>
    <row r="1078" spans="1:6" ht="24" x14ac:dyDescent="0.2">
      <c r="A1078" s="428"/>
      <c r="B1078" s="800"/>
      <c r="C1078" s="470"/>
      <c r="D1078" s="471" t="s">
        <v>904</v>
      </c>
      <c r="E1078" s="472" t="s">
        <v>912</v>
      </c>
      <c r="F1078" s="473">
        <v>768.96</v>
      </c>
    </row>
    <row r="1079" spans="1:6" x14ac:dyDescent="0.2">
      <c r="A1079" s="428"/>
      <c r="B1079" s="800"/>
      <c r="C1079" s="470"/>
      <c r="D1079" s="471" t="s">
        <v>905</v>
      </c>
      <c r="E1079" s="472" t="s">
        <v>535</v>
      </c>
      <c r="F1079" s="473" t="s">
        <v>535</v>
      </c>
    </row>
    <row r="1080" spans="1:6" ht="60" x14ac:dyDescent="0.2">
      <c r="A1080" s="428"/>
      <c r="B1080" s="800"/>
      <c r="C1080" s="470"/>
      <c r="D1080" s="471" t="s">
        <v>1467</v>
      </c>
      <c r="E1080" s="472" t="s">
        <v>535</v>
      </c>
      <c r="F1080" s="473" t="s">
        <v>535</v>
      </c>
    </row>
    <row r="1081" spans="1:6" x14ac:dyDescent="0.2">
      <c r="A1081" s="428"/>
      <c r="B1081" s="800"/>
      <c r="C1081" s="470"/>
      <c r="D1081" s="471" t="s">
        <v>728</v>
      </c>
      <c r="E1081" s="472" t="s">
        <v>915</v>
      </c>
      <c r="F1081" s="473" t="s">
        <v>1512</v>
      </c>
    </row>
    <row r="1082" spans="1:6" x14ac:dyDescent="0.2">
      <c r="A1082" s="428"/>
      <c r="B1082" s="800"/>
      <c r="C1082" s="470"/>
      <c r="D1082" s="471" t="s">
        <v>729</v>
      </c>
      <c r="E1082" s="472" t="s">
        <v>730</v>
      </c>
      <c r="F1082" s="473">
        <v>512.64</v>
      </c>
    </row>
    <row r="1083" spans="1:6" x14ac:dyDescent="0.2">
      <c r="A1083" s="428"/>
      <c r="B1083" s="800"/>
      <c r="C1083" s="470"/>
      <c r="D1083" s="471" t="s">
        <v>937</v>
      </c>
      <c r="E1083" s="472" t="s">
        <v>730</v>
      </c>
      <c r="F1083" s="473">
        <v>512.64</v>
      </c>
    </row>
    <row r="1084" spans="1:6" ht="24" x14ac:dyDescent="0.2">
      <c r="A1084" s="428"/>
      <c r="B1084" s="800"/>
      <c r="C1084" s="470"/>
      <c r="D1084" s="471" t="s">
        <v>938</v>
      </c>
      <c r="E1084" s="472" t="s">
        <v>903</v>
      </c>
      <c r="F1084" s="473" t="s">
        <v>1513</v>
      </c>
    </row>
    <row r="1085" spans="1:6" ht="48" x14ac:dyDescent="0.2">
      <c r="A1085" s="428"/>
      <c r="B1085" s="800"/>
      <c r="C1085" s="470"/>
      <c r="D1085" s="471" t="s">
        <v>941</v>
      </c>
      <c r="E1085" s="472" t="s">
        <v>942</v>
      </c>
      <c r="F1085" s="473" t="s">
        <v>1514</v>
      </c>
    </row>
    <row r="1086" spans="1:6" ht="48" x14ac:dyDescent="0.2">
      <c r="A1086" s="428"/>
      <c r="B1086" s="800"/>
      <c r="C1086" s="470"/>
      <c r="D1086" s="471" t="s">
        <v>943</v>
      </c>
      <c r="E1086" s="472" t="s">
        <v>944</v>
      </c>
      <c r="F1086" s="473" t="s">
        <v>1515</v>
      </c>
    </row>
    <row r="1087" spans="1:6" ht="48" x14ac:dyDescent="0.2">
      <c r="A1087" s="428"/>
      <c r="B1087" s="800"/>
      <c r="C1087" s="470"/>
      <c r="D1087" s="471" t="s">
        <v>945</v>
      </c>
      <c r="E1087" s="472" t="s">
        <v>946</v>
      </c>
      <c r="F1087" s="473">
        <v>384.48</v>
      </c>
    </row>
    <row r="1088" spans="1:6" ht="48" x14ac:dyDescent="0.2">
      <c r="A1088" s="428"/>
      <c r="B1088" s="800"/>
      <c r="C1088" s="470"/>
      <c r="D1088" s="471" t="s">
        <v>947</v>
      </c>
      <c r="E1088" s="472" t="s">
        <v>948</v>
      </c>
      <c r="F1088" s="473">
        <v>640.79999999999995</v>
      </c>
    </row>
    <row r="1089" spans="1:6" ht="48" x14ac:dyDescent="0.2">
      <c r="A1089" s="428"/>
      <c r="B1089" s="800"/>
      <c r="C1089" s="470"/>
      <c r="D1089" s="471" t="s">
        <v>949</v>
      </c>
      <c r="E1089" s="472" t="s">
        <v>934</v>
      </c>
      <c r="F1089" s="473" t="s">
        <v>1516</v>
      </c>
    </row>
    <row r="1090" spans="1:6" ht="48" x14ac:dyDescent="0.2">
      <c r="A1090" s="428"/>
      <c r="B1090" s="800"/>
      <c r="C1090" s="470"/>
      <c r="D1090" s="471" t="s">
        <v>950</v>
      </c>
      <c r="E1090" s="472" t="s">
        <v>948</v>
      </c>
      <c r="F1090" s="473">
        <v>640.79999999999995</v>
      </c>
    </row>
    <row r="1091" spans="1:6" ht="48" x14ac:dyDescent="0.2">
      <c r="A1091" s="428"/>
      <c r="B1091" s="800"/>
      <c r="C1091" s="470"/>
      <c r="D1091" s="471" t="s">
        <v>951</v>
      </c>
      <c r="E1091" s="472" t="s">
        <v>946</v>
      </c>
      <c r="F1091" s="473">
        <v>384.48</v>
      </c>
    </row>
    <row r="1092" spans="1:6" x14ac:dyDescent="0.2">
      <c r="A1092" s="428"/>
      <c r="B1092" s="801"/>
      <c r="C1092" s="470"/>
      <c r="D1092" s="471" t="s">
        <v>707</v>
      </c>
      <c r="E1092" s="472" t="s">
        <v>898</v>
      </c>
      <c r="F1092" s="473"/>
    </row>
    <row r="1093" spans="1:6" ht="51" x14ac:dyDescent="0.2">
      <c r="A1093" s="428"/>
      <c r="B1093" s="871">
        <v>63</v>
      </c>
      <c r="C1093" s="466" t="s">
        <v>1517</v>
      </c>
      <c r="D1093" s="467" t="s">
        <v>1518</v>
      </c>
      <c r="E1093" s="468" t="s">
        <v>1519</v>
      </c>
      <c r="F1093" s="469" t="s">
        <v>1520</v>
      </c>
    </row>
    <row r="1094" spans="1:6" x14ac:dyDescent="0.2">
      <c r="A1094" s="428"/>
      <c r="B1094" s="800"/>
      <c r="C1094" s="470"/>
      <c r="D1094" s="471" t="s">
        <v>1521</v>
      </c>
      <c r="E1094" s="472" t="s">
        <v>1522</v>
      </c>
      <c r="F1094" s="473" t="s">
        <v>535</v>
      </c>
    </row>
    <row r="1095" spans="1:6" x14ac:dyDescent="0.2">
      <c r="A1095" s="428"/>
      <c r="B1095" s="800"/>
      <c r="C1095" s="470"/>
      <c r="D1095" s="471" t="s">
        <v>708</v>
      </c>
      <c r="E1095" s="472" t="s">
        <v>1523</v>
      </c>
      <c r="F1095" s="473" t="s">
        <v>535</v>
      </c>
    </row>
    <row r="1096" spans="1:6" ht="48" x14ac:dyDescent="0.2">
      <c r="A1096" s="428"/>
      <c r="B1096" s="800"/>
      <c r="C1096" s="470"/>
      <c r="D1096" s="471" t="s">
        <v>1524</v>
      </c>
      <c r="E1096" s="472" t="s">
        <v>1525</v>
      </c>
      <c r="F1096" s="473" t="s">
        <v>535</v>
      </c>
    </row>
    <row r="1097" spans="1:6" ht="36" x14ac:dyDescent="0.2">
      <c r="A1097" s="428"/>
      <c r="B1097" s="800"/>
      <c r="C1097" s="470"/>
      <c r="D1097" s="471" t="s">
        <v>919</v>
      </c>
      <c r="E1097" s="472" t="s">
        <v>933</v>
      </c>
      <c r="F1097" s="473" t="s">
        <v>535</v>
      </c>
    </row>
    <row r="1098" spans="1:6" x14ac:dyDescent="0.2">
      <c r="A1098" s="428"/>
      <c r="B1098" s="800"/>
      <c r="C1098" s="470"/>
      <c r="D1098" s="471" t="s">
        <v>729</v>
      </c>
      <c r="E1098" s="472" t="s">
        <v>730</v>
      </c>
      <c r="F1098" s="473">
        <v>354.37</v>
      </c>
    </row>
    <row r="1099" spans="1:6" ht="24" x14ac:dyDescent="0.2">
      <c r="A1099" s="428"/>
      <c r="B1099" s="800"/>
      <c r="C1099" s="470"/>
      <c r="D1099" s="471" t="s">
        <v>750</v>
      </c>
      <c r="E1099" s="472" t="s">
        <v>730</v>
      </c>
      <c r="F1099" s="473">
        <v>354.37</v>
      </c>
    </row>
    <row r="1100" spans="1:6" x14ac:dyDescent="0.2">
      <c r="A1100" s="428"/>
      <c r="B1100" s="800"/>
      <c r="C1100" s="470"/>
      <c r="D1100" s="471" t="s">
        <v>900</v>
      </c>
      <c r="E1100" s="472" t="s">
        <v>915</v>
      </c>
      <c r="F1100" s="473">
        <v>885.92</v>
      </c>
    </row>
    <row r="1101" spans="1:6" ht="24" x14ac:dyDescent="0.2">
      <c r="A1101" s="428"/>
      <c r="B1101" s="800"/>
      <c r="C1101" s="470"/>
      <c r="D1101" s="471" t="s">
        <v>1526</v>
      </c>
      <c r="E1101" s="472" t="s">
        <v>991</v>
      </c>
      <c r="F1101" s="473" t="s">
        <v>1527</v>
      </c>
    </row>
    <row r="1102" spans="1:6" ht="36" x14ac:dyDescent="0.2">
      <c r="A1102" s="428"/>
      <c r="B1102" s="800"/>
      <c r="C1102" s="470"/>
      <c r="D1102" s="471" t="s">
        <v>922</v>
      </c>
      <c r="E1102" s="472" t="s">
        <v>731</v>
      </c>
      <c r="F1102" s="473" t="s">
        <v>1528</v>
      </c>
    </row>
    <row r="1103" spans="1:6" ht="36" x14ac:dyDescent="0.2">
      <c r="A1103" s="428"/>
      <c r="B1103" s="800"/>
      <c r="C1103" s="470"/>
      <c r="D1103" s="471" t="s">
        <v>1150</v>
      </c>
      <c r="E1103" s="472" t="s">
        <v>730</v>
      </c>
      <c r="F1103" s="473">
        <v>354.37</v>
      </c>
    </row>
    <row r="1104" spans="1:6" ht="36" x14ac:dyDescent="0.2">
      <c r="A1104" s="428"/>
      <c r="B1104" s="800"/>
      <c r="C1104" s="470"/>
      <c r="D1104" s="471" t="s">
        <v>1151</v>
      </c>
      <c r="E1104" s="472" t="s">
        <v>730</v>
      </c>
      <c r="F1104" s="473">
        <v>354.37</v>
      </c>
    </row>
    <row r="1105" spans="1:6" ht="36" x14ac:dyDescent="0.2">
      <c r="A1105" s="428"/>
      <c r="B1105" s="800"/>
      <c r="C1105" s="470"/>
      <c r="D1105" s="471" t="s">
        <v>1529</v>
      </c>
      <c r="E1105" s="472" t="s">
        <v>903</v>
      </c>
      <c r="F1105" s="473" t="s">
        <v>1530</v>
      </c>
    </row>
    <row r="1106" spans="1:6" ht="48" x14ac:dyDescent="0.2">
      <c r="A1106" s="428"/>
      <c r="B1106" s="800"/>
      <c r="C1106" s="470"/>
      <c r="D1106" s="471" t="s">
        <v>1531</v>
      </c>
      <c r="E1106" s="472" t="s">
        <v>730</v>
      </c>
      <c r="F1106" s="473">
        <v>354.37</v>
      </c>
    </row>
    <row r="1107" spans="1:6" ht="36" x14ac:dyDescent="0.2">
      <c r="A1107" s="428"/>
      <c r="B1107" s="800"/>
      <c r="C1107" s="470"/>
      <c r="D1107" s="471" t="s">
        <v>927</v>
      </c>
      <c r="E1107" s="472" t="s">
        <v>1532</v>
      </c>
      <c r="F1107" s="473" t="s">
        <v>1533</v>
      </c>
    </row>
    <row r="1108" spans="1:6" x14ac:dyDescent="0.2">
      <c r="A1108" s="428"/>
      <c r="B1108" s="800"/>
      <c r="C1108" s="470"/>
      <c r="D1108" s="471" t="s">
        <v>929</v>
      </c>
      <c r="E1108" s="472" t="s">
        <v>903</v>
      </c>
      <c r="F1108" s="473" t="s">
        <v>1530</v>
      </c>
    </row>
    <row r="1109" spans="1:6" ht="24" x14ac:dyDescent="0.2">
      <c r="A1109" s="428"/>
      <c r="B1109" s="800"/>
      <c r="C1109" s="470"/>
      <c r="D1109" s="471" t="s">
        <v>1154</v>
      </c>
      <c r="E1109" s="472" t="s">
        <v>731</v>
      </c>
      <c r="F1109" s="473" t="s">
        <v>1528</v>
      </c>
    </row>
    <row r="1110" spans="1:6" ht="24" x14ac:dyDescent="0.2">
      <c r="A1110" s="428"/>
      <c r="B1110" s="800"/>
      <c r="C1110" s="470"/>
      <c r="D1110" s="471" t="s">
        <v>904</v>
      </c>
      <c r="E1110" s="472" t="s">
        <v>751</v>
      </c>
      <c r="F1110" s="473">
        <v>708.73</v>
      </c>
    </row>
    <row r="1111" spans="1:6" ht="36" x14ac:dyDescent="0.2">
      <c r="A1111" s="428"/>
      <c r="B1111" s="800"/>
      <c r="C1111" s="470"/>
      <c r="D1111" s="471" t="s">
        <v>1534</v>
      </c>
      <c r="E1111" s="472" t="s">
        <v>921</v>
      </c>
      <c r="F1111" s="473">
        <v>177.18</v>
      </c>
    </row>
    <row r="1112" spans="1:6" ht="60" x14ac:dyDescent="0.2">
      <c r="A1112" s="428"/>
      <c r="B1112" s="800"/>
      <c r="C1112" s="470"/>
      <c r="D1112" s="471" t="s">
        <v>1467</v>
      </c>
      <c r="E1112" s="472" t="s">
        <v>730</v>
      </c>
      <c r="F1112" s="473">
        <v>354.37</v>
      </c>
    </row>
    <row r="1113" spans="1:6" x14ac:dyDescent="0.2">
      <c r="A1113" s="428"/>
      <c r="B1113" s="800"/>
      <c r="C1113" s="470"/>
      <c r="D1113" s="471" t="s">
        <v>728</v>
      </c>
      <c r="E1113" s="472" t="s">
        <v>897</v>
      </c>
      <c r="F1113" s="473" t="s">
        <v>1535</v>
      </c>
    </row>
    <row r="1114" spans="1:6" x14ac:dyDescent="0.2">
      <c r="A1114" s="428"/>
      <c r="B1114" s="801"/>
      <c r="C1114" s="470"/>
      <c r="D1114" s="471" t="s">
        <v>707</v>
      </c>
      <c r="E1114" s="472" t="s">
        <v>898</v>
      </c>
      <c r="F1114" s="473"/>
    </row>
    <row r="1115" spans="1:6" ht="38.25" x14ac:dyDescent="0.2">
      <c r="A1115" s="428"/>
      <c r="B1115" s="871">
        <v>64</v>
      </c>
      <c r="C1115" s="466" t="s">
        <v>1536</v>
      </c>
      <c r="D1115" s="467" t="s">
        <v>1483</v>
      </c>
      <c r="E1115" s="468" t="s">
        <v>1484</v>
      </c>
      <c r="F1115" s="469" t="s">
        <v>1485</v>
      </c>
    </row>
    <row r="1116" spans="1:6" x14ac:dyDescent="0.2">
      <c r="A1116" s="428"/>
      <c r="B1116" s="800"/>
      <c r="C1116" s="470"/>
      <c r="D1116" s="471" t="s">
        <v>708</v>
      </c>
      <c r="E1116" s="472" t="s">
        <v>973</v>
      </c>
      <c r="F1116" s="473" t="s">
        <v>535</v>
      </c>
    </row>
    <row r="1117" spans="1:6" ht="48" x14ac:dyDescent="0.2">
      <c r="A1117" s="428"/>
      <c r="B1117" s="800"/>
      <c r="C1117" s="470"/>
      <c r="D1117" s="471" t="s">
        <v>1510</v>
      </c>
      <c r="E1117" s="472" t="s">
        <v>1459</v>
      </c>
      <c r="F1117" s="473" t="s">
        <v>535</v>
      </c>
    </row>
    <row r="1118" spans="1:6" ht="24" x14ac:dyDescent="0.2">
      <c r="A1118" s="428"/>
      <c r="B1118" s="800"/>
      <c r="C1118" s="470"/>
      <c r="D1118" s="471" t="s">
        <v>750</v>
      </c>
      <c r="E1118" s="472" t="s">
        <v>535</v>
      </c>
      <c r="F1118" s="473" t="s">
        <v>535</v>
      </c>
    </row>
    <row r="1119" spans="1:6" x14ac:dyDescent="0.2">
      <c r="A1119" s="428"/>
      <c r="B1119" s="800"/>
      <c r="C1119" s="470"/>
      <c r="D1119" s="471" t="s">
        <v>900</v>
      </c>
      <c r="E1119" s="472" t="s">
        <v>535</v>
      </c>
      <c r="F1119" s="473" t="s">
        <v>535</v>
      </c>
    </row>
    <row r="1120" spans="1:6" ht="24" x14ac:dyDescent="0.2">
      <c r="A1120" s="428"/>
      <c r="B1120" s="800"/>
      <c r="C1120" s="470"/>
      <c r="D1120" s="471" t="s">
        <v>752</v>
      </c>
      <c r="E1120" s="472" t="s">
        <v>535</v>
      </c>
      <c r="F1120" s="473" t="s">
        <v>535</v>
      </c>
    </row>
    <row r="1121" spans="1:6" ht="48" x14ac:dyDescent="0.2">
      <c r="A1121" s="428"/>
      <c r="B1121" s="800"/>
      <c r="C1121" s="470"/>
      <c r="D1121" s="471" t="s">
        <v>1460</v>
      </c>
      <c r="E1121" s="472" t="s">
        <v>535</v>
      </c>
      <c r="F1121" s="473" t="s">
        <v>535</v>
      </c>
    </row>
    <row r="1122" spans="1:6" ht="48" x14ac:dyDescent="0.2">
      <c r="A1122" s="428"/>
      <c r="B1122" s="800"/>
      <c r="C1122" s="470"/>
      <c r="D1122" s="471" t="s">
        <v>1461</v>
      </c>
      <c r="E1122" s="472" t="s">
        <v>535</v>
      </c>
      <c r="F1122" s="473" t="s">
        <v>535</v>
      </c>
    </row>
    <row r="1123" spans="1:6" ht="48" x14ac:dyDescent="0.2">
      <c r="A1123" s="428"/>
      <c r="B1123" s="800"/>
      <c r="C1123" s="470"/>
      <c r="D1123" s="471" t="s">
        <v>1462</v>
      </c>
      <c r="E1123" s="472" t="s">
        <v>535</v>
      </c>
      <c r="F1123" s="473" t="s">
        <v>535</v>
      </c>
    </row>
    <row r="1124" spans="1:6" ht="48" x14ac:dyDescent="0.2">
      <c r="A1124" s="428"/>
      <c r="B1124" s="800"/>
      <c r="C1124" s="470"/>
      <c r="D1124" s="471" t="s">
        <v>1463</v>
      </c>
      <c r="E1124" s="472" t="s">
        <v>535</v>
      </c>
      <c r="F1124" s="473" t="s">
        <v>535</v>
      </c>
    </row>
    <row r="1125" spans="1:6" ht="36" x14ac:dyDescent="0.2">
      <c r="A1125" s="428"/>
      <c r="B1125" s="800"/>
      <c r="C1125" s="470"/>
      <c r="D1125" s="471" t="s">
        <v>1464</v>
      </c>
      <c r="E1125" s="472" t="s">
        <v>535</v>
      </c>
      <c r="F1125" s="473" t="s">
        <v>535</v>
      </c>
    </row>
    <row r="1126" spans="1:6" ht="48" x14ac:dyDescent="0.2">
      <c r="A1126" s="428"/>
      <c r="B1126" s="800"/>
      <c r="C1126" s="470"/>
      <c r="D1126" s="471" t="s">
        <v>1465</v>
      </c>
      <c r="E1126" s="472" t="s">
        <v>535</v>
      </c>
      <c r="F1126" s="473" t="s">
        <v>535</v>
      </c>
    </row>
    <row r="1127" spans="1:6" ht="48" x14ac:dyDescent="0.2">
      <c r="A1127" s="428"/>
      <c r="B1127" s="800"/>
      <c r="C1127" s="470"/>
      <c r="D1127" s="471" t="s">
        <v>914</v>
      </c>
      <c r="E1127" s="472" t="s">
        <v>535</v>
      </c>
      <c r="F1127" s="473" t="s">
        <v>535</v>
      </c>
    </row>
    <row r="1128" spans="1:6" x14ac:dyDescent="0.2">
      <c r="A1128" s="428"/>
      <c r="B1128" s="800"/>
      <c r="C1128" s="470"/>
      <c r="D1128" s="471" t="s">
        <v>929</v>
      </c>
      <c r="E1128" s="472" t="s">
        <v>730</v>
      </c>
      <c r="F1128" s="473">
        <v>100.8</v>
      </c>
    </row>
    <row r="1129" spans="1:6" x14ac:dyDescent="0.2">
      <c r="A1129" s="428"/>
      <c r="B1129" s="800"/>
      <c r="C1129" s="470"/>
      <c r="D1129" s="471" t="s">
        <v>939</v>
      </c>
      <c r="E1129" s="472" t="s">
        <v>921</v>
      </c>
      <c r="F1129" s="473">
        <v>50.4</v>
      </c>
    </row>
    <row r="1130" spans="1:6" x14ac:dyDescent="0.2">
      <c r="A1130" s="428"/>
      <c r="B1130" s="800"/>
      <c r="C1130" s="470"/>
      <c r="D1130" s="471" t="s">
        <v>940</v>
      </c>
      <c r="E1130" s="472" t="s">
        <v>894</v>
      </c>
      <c r="F1130" s="473">
        <v>453.6</v>
      </c>
    </row>
    <row r="1131" spans="1:6" ht="24" x14ac:dyDescent="0.2">
      <c r="A1131" s="428"/>
      <c r="B1131" s="800"/>
      <c r="C1131" s="470"/>
      <c r="D1131" s="471" t="s">
        <v>904</v>
      </c>
      <c r="E1131" s="472" t="s">
        <v>912</v>
      </c>
      <c r="F1131" s="473">
        <v>151.19999999999999</v>
      </c>
    </row>
    <row r="1132" spans="1:6" x14ac:dyDescent="0.2">
      <c r="A1132" s="428"/>
      <c r="B1132" s="800"/>
      <c r="C1132" s="470"/>
      <c r="D1132" s="471" t="s">
        <v>905</v>
      </c>
      <c r="E1132" s="472" t="s">
        <v>535</v>
      </c>
      <c r="F1132" s="473" t="s">
        <v>535</v>
      </c>
    </row>
    <row r="1133" spans="1:6" ht="60" x14ac:dyDescent="0.2">
      <c r="A1133" s="428"/>
      <c r="B1133" s="800"/>
      <c r="C1133" s="470"/>
      <c r="D1133" s="471" t="s">
        <v>1467</v>
      </c>
      <c r="E1133" s="472" t="s">
        <v>535</v>
      </c>
      <c r="F1133" s="473" t="s">
        <v>535</v>
      </c>
    </row>
    <row r="1134" spans="1:6" x14ac:dyDescent="0.2">
      <c r="A1134" s="428"/>
      <c r="B1134" s="800"/>
      <c r="C1134" s="470"/>
      <c r="D1134" s="471" t="s">
        <v>728</v>
      </c>
      <c r="E1134" s="472" t="s">
        <v>915</v>
      </c>
      <c r="F1134" s="473">
        <v>252</v>
      </c>
    </row>
    <row r="1135" spans="1:6" x14ac:dyDescent="0.2">
      <c r="A1135" s="428"/>
      <c r="B1135" s="800"/>
      <c r="C1135" s="470"/>
      <c r="D1135" s="471" t="s">
        <v>729</v>
      </c>
      <c r="E1135" s="472" t="s">
        <v>730</v>
      </c>
      <c r="F1135" s="473">
        <v>100.8</v>
      </c>
    </row>
    <row r="1136" spans="1:6" x14ac:dyDescent="0.2">
      <c r="A1136" s="428"/>
      <c r="B1136" s="800"/>
      <c r="C1136" s="470"/>
      <c r="D1136" s="471" t="s">
        <v>937</v>
      </c>
      <c r="E1136" s="472" t="s">
        <v>730</v>
      </c>
      <c r="F1136" s="473">
        <v>100.8</v>
      </c>
    </row>
    <row r="1137" spans="1:6" ht="24" x14ac:dyDescent="0.2">
      <c r="A1137" s="428"/>
      <c r="B1137" s="800"/>
      <c r="C1137" s="470"/>
      <c r="D1137" s="471" t="s">
        <v>938</v>
      </c>
      <c r="E1137" s="472" t="s">
        <v>903</v>
      </c>
      <c r="F1137" s="473">
        <v>302.39999999999998</v>
      </c>
    </row>
    <row r="1138" spans="1:6" ht="48" x14ac:dyDescent="0.2">
      <c r="A1138" s="428"/>
      <c r="B1138" s="800"/>
      <c r="C1138" s="470"/>
      <c r="D1138" s="471" t="s">
        <v>941</v>
      </c>
      <c r="E1138" s="472" t="s">
        <v>942</v>
      </c>
      <c r="F1138" s="473" t="s">
        <v>1486</v>
      </c>
    </row>
    <row r="1139" spans="1:6" ht="48" x14ac:dyDescent="0.2">
      <c r="A1139" s="428"/>
      <c r="B1139" s="800"/>
      <c r="C1139" s="470"/>
      <c r="D1139" s="471" t="s">
        <v>943</v>
      </c>
      <c r="E1139" s="472" t="s">
        <v>944</v>
      </c>
      <c r="F1139" s="473" t="s">
        <v>1487</v>
      </c>
    </row>
    <row r="1140" spans="1:6" ht="48" x14ac:dyDescent="0.2">
      <c r="A1140" s="428"/>
      <c r="B1140" s="800"/>
      <c r="C1140" s="470"/>
      <c r="D1140" s="471" t="s">
        <v>945</v>
      </c>
      <c r="E1140" s="472" t="s">
        <v>946</v>
      </c>
      <c r="F1140" s="473">
        <v>75.599999999999994</v>
      </c>
    </row>
    <row r="1141" spans="1:6" ht="48" x14ac:dyDescent="0.2">
      <c r="A1141" s="428"/>
      <c r="B1141" s="800"/>
      <c r="C1141" s="470"/>
      <c r="D1141" s="471" t="s">
        <v>947</v>
      </c>
      <c r="E1141" s="472" t="s">
        <v>948</v>
      </c>
      <c r="F1141" s="473">
        <v>126</v>
      </c>
    </row>
    <row r="1142" spans="1:6" ht="48" x14ac:dyDescent="0.2">
      <c r="A1142" s="428"/>
      <c r="B1142" s="800"/>
      <c r="C1142" s="470"/>
      <c r="D1142" s="471" t="s">
        <v>949</v>
      </c>
      <c r="E1142" s="472" t="s">
        <v>934</v>
      </c>
      <c r="F1142" s="473">
        <v>504</v>
      </c>
    </row>
    <row r="1143" spans="1:6" ht="48" x14ac:dyDescent="0.2">
      <c r="A1143" s="428"/>
      <c r="B1143" s="800"/>
      <c r="C1143" s="470"/>
      <c r="D1143" s="471" t="s">
        <v>950</v>
      </c>
      <c r="E1143" s="472" t="s">
        <v>948</v>
      </c>
      <c r="F1143" s="473">
        <v>126</v>
      </c>
    </row>
    <row r="1144" spans="1:6" ht="48" x14ac:dyDescent="0.2">
      <c r="A1144" s="428"/>
      <c r="B1144" s="800"/>
      <c r="C1144" s="470"/>
      <c r="D1144" s="471" t="s">
        <v>951</v>
      </c>
      <c r="E1144" s="472" t="s">
        <v>946</v>
      </c>
      <c r="F1144" s="473">
        <v>75.599999999999994</v>
      </c>
    </row>
    <row r="1145" spans="1:6" x14ac:dyDescent="0.2">
      <c r="A1145" s="428"/>
      <c r="B1145" s="801"/>
      <c r="C1145" s="470"/>
      <c r="D1145" s="471" t="s">
        <v>707</v>
      </c>
      <c r="E1145" s="472" t="s">
        <v>898</v>
      </c>
      <c r="F1145" s="473"/>
    </row>
    <row r="1146" spans="1:6" ht="38.25" x14ac:dyDescent="0.2">
      <c r="A1146" s="428"/>
      <c r="B1146" s="871">
        <v>65</v>
      </c>
      <c r="C1146" s="466" t="s">
        <v>1536</v>
      </c>
      <c r="D1146" s="467" t="s">
        <v>1483</v>
      </c>
      <c r="E1146" s="468" t="s">
        <v>1537</v>
      </c>
      <c r="F1146" s="469" t="s">
        <v>1538</v>
      </c>
    </row>
    <row r="1147" spans="1:6" x14ac:dyDescent="0.2">
      <c r="A1147" s="428"/>
      <c r="B1147" s="800"/>
      <c r="C1147" s="470"/>
      <c r="D1147" s="471" t="s">
        <v>708</v>
      </c>
      <c r="E1147" s="472" t="s">
        <v>973</v>
      </c>
      <c r="F1147" s="473" t="s">
        <v>535</v>
      </c>
    </row>
    <row r="1148" spans="1:6" ht="48" x14ac:dyDescent="0.2">
      <c r="A1148" s="428"/>
      <c r="B1148" s="800"/>
      <c r="C1148" s="470"/>
      <c r="D1148" s="471" t="s">
        <v>1510</v>
      </c>
      <c r="E1148" s="472" t="s">
        <v>1459</v>
      </c>
      <c r="F1148" s="473" t="s">
        <v>535</v>
      </c>
    </row>
    <row r="1149" spans="1:6" ht="36" x14ac:dyDescent="0.2">
      <c r="A1149" s="428"/>
      <c r="B1149" s="800"/>
      <c r="C1149" s="470"/>
      <c r="D1149" s="471" t="s">
        <v>919</v>
      </c>
      <c r="E1149" s="472" t="s">
        <v>1539</v>
      </c>
      <c r="F1149" s="473" t="s">
        <v>535</v>
      </c>
    </row>
    <row r="1150" spans="1:6" ht="24" x14ac:dyDescent="0.2">
      <c r="A1150" s="428"/>
      <c r="B1150" s="800"/>
      <c r="C1150" s="470"/>
      <c r="D1150" s="471" t="s">
        <v>750</v>
      </c>
      <c r="E1150" s="472" t="s">
        <v>535</v>
      </c>
      <c r="F1150" s="473" t="s">
        <v>535</v>
      </c>
    </row>
    <row r="1151" spans="1:6" x14ac:dyDescent="0.2">
      <c r="A1151" s="428"/>
      <c r="B1151" s="800"/>
      <c r="C1151" s="470"/>
      <c r="D1151" s="471" t="s">
        <v>900</v>
      </c>
      <c r="E1151" s="472" t="s">
        <v>535</v>
      </c>
      <c r="F1151" s="473" t="s">
        <v>535</v>
      </c>
    </row>
    <row r="1152" spans="1:6" ht="24" x14ac:dyDescent="0.2">
      <c r="A1152" s="428"/>
      <c r="B1152" s="800"/>
      <c r="C1152" s="470"/>
      <c r="D1152" s="471" t="s">
        <v>752</v>
      </c>
      <c r="E1152" s="472" t="s">
        <v>535</v>
      </c>
      <c r="F1152" s="473" t="s">
        <v>535</v>
      </c>
    </row>
    <row r="1153" spans="1:6" ht="48" x14ac:dyDescent="0.2">
      <c r="A1153" s="428"/>
      <c r="B1153" s="800"/>
      <c r="C1153" s="470"/>
      <c r="D1153" s="471" t="s">
        <v>1460</v>
      </c>
      <c r="E1153" s="472" t="s">
        <v>535</v>
      </c>
      <c r="F1153" s="473" t="s">
        <v>535</v>
      </c>
    </row>
    <row r="1154" spans="1:6" ht="48" x14ac:dyDescent="0.2">
      <c r="A1154" s="428"/>
      <c r="B1154" s="800"/>
      <c r="C1154" s="470"/>
      <c r="D1154" s="471" t="s">
        <v>1461</v>
      </c>
      <c r="E1154" s="472" t="s">
        <v>535</v>
      </c>
      <c r="F1154" s="473" t="s">
        <v>535</v>
      </c>
    </row>
    <row r="1155" spans="1:6" ht="48" x14ac:dyDescent="0.2">
      <c r="A1155" s="428"/>
      <c r="B1155" s="800"/>
      <c r="C1155" s="470"/>
      <c r="D1155" s="471" t="s">
        <v>1462</v>
      </c>
      <c r="E1155" s="472" t="s">
        <v>535</v>
      </c>
      <c r="F1155" s="473" t="s">
        <v>535</v>
      </c>
    </row>
    <row r="1156" spans="1:6" ht="48" x14ac:dyDescent="0.2">
      <c r="A1156" s="428"/>
      <c r="B1156" s="800"/>
      <c r="C1156" s="470"/>
      <c r="D1156" s="471" t="s">
        <v>1463</v>
      </c>
      <c r="E1156" s="472" t="s">
        <v>535</v>
      </c>
      <c r="F1156" s="473" t="s">
        <v>535</v>
      </c>
    </row>
    <row r="1157" spans="1:6" ht="36" x14ac:dyDescent="0.2">
      <c r="A1157" s="428"/>
      <c r="B1157" s="800"/>
      <c r="C1157" s="470"/>
      <c r="D1157" s="471" t="s">
        <v>1464</v>
      </c>
      <c r="E1157" s="472" t="s">
        <v>535</v>
      </c>
      <c r="F1157" s="473" t="s">
        <v>535</v>
      </c>
    </row>
    <row r="1158" spans="1:6" ht="48" x14ac:dyDescent="0.2">
      <c r="A1158" s="428"/>
      <c r="B1158" s="800"/>
      <c r="C1158" s="470"/>
      <c r="D1158" s="471" t="s">
        <v>1465</v>
      </c>
      <c r="E1158" s="472" t="s">
        <v>535</v>
      </c>
      <c r="F1158" s="473" t="s">
        <v>535</v>
      </c>
    </row>
    <row r="1159" spans="1:6" ht="48" x14ac:dyDescent="0.2">
      <c r="A1159" s="428"/>
      <c r="B1159" s="800"/>
      <c r="C1159" s="470"/>
      <c r="D1159" s="471" t="s">
        <v>914</v>
      </c>
      <c r="E1159" s="472" t="s">
        <v>535</v>
      </c>
      <c r="F1159" s="473" t="s">
        <v>535</v>
      </c>
    </row>
    <row r="1160" spans="1:6" x14ac:dyDescent="0.2">
      <c r="A1160" s="428"/>
      <c r="B1160" s="800"/>
      <c r="C1160" s="470"/>
      <c r="D1160" s="471" t="s">
        <v>929</v>
      </c>
      <c r="E1160" s="472" t="s">
        <v>730</v>
      </c>
      <c r="F1160" s="473">
        <v>20.16</v>
      </c>
    </row>
    <row r="1161" spans="1:6" x14ac:dyDescent="0.2">
      <c r="A1161" s="428"/>
      <c r="B1161" s="800"/>
      <c r="C1161" s="470"/>
      <c r="D1161" s="471" t="s">
        <v>939</v>
      </c>
      <c r="E1161" s="472" t="s">
        <v>921</v>
      </c>
      <c r="F1161" s="473">
        <v>10.08</v>
      </c>
    </row>
    <row r="1162" spans="1:6" x14ac:dyDescent="0.2">
      <c r="A1162" s="428"/>
      <c r="B1162" s="800"/>
      <c r="C1162" s="470"/>
      <c r="D1162" s="471" t="s">
        <v>940</v>
      </c>
      <c r="E1162" s="472" t="s">
        <v>894</v>
      </c>
      <c r="F1162" s="473">
        <v>90.72</v>
      </c>
    </row>
    <row r="1163" spans="1:6" ht="24" x14ac:dyDescent="0.2">
      <c r="A1163" s="428"/>
      <c r="B1163" s="800"/>
      <c r="C1163" s="470"/>
      <c r="D1163" s="471" t="s">
        <v>904</v>
      </c>
      <c r="E1163" s="472" t="s">
        <v>912</v>
      </c>
      <c r="F1163" s="473">
        <v>30.24</v>
      </c>
    </row>
    <row r="1164" spans="1:6" x14ac:dyDescent="0.2">
      <c r="A1164" s="428"/>
      <c r="B1164" s="800"/>
      <c r="C1164" s="470"/>
      <c r="D1164" s="471" t="s">
        <v>905</v>
      </c>
      <c r="E1164" s="472" t="s">
        <v>535</v>
      </c>
      <c r="F1164" s="473" t="s">
        <v>535</v>
      </c>
    </row>
    <row r="1165" spans="1:6" ht="60" x14ac:dyDescent="0.2">
      <c r="A1165" s="428"/>
      <c r="B1165" s="800"/>
      <c r="C1165" s="470"/>
      <c r="D1165" s="471" t="s">
        <v>1467</v>
      </c>
      <c r="E1165" s="472" t="s">
        <v>535</v>
      </c>
      <c r="F1165" s="473" t="s">
        <v>535</v>
      </c>
    </row>
    <row r="1166" spans="1:6" x14ac:dyDescent="0.2">
      <c r="A1166" s="428"/>
      <c r="B1166" s="800"/>
      <c r="C1166" s="470"/>
      <c r="D1166" s="471" t="s">
        <v>728</v>
      </c>
      <c r="E1166" s="472" t="s">
        <v>915</v>
      </c>
      <c r="F1166" s="473">
        <v>50.4</v>
      </c>
    </row>
    <row r="1167" spans="1:6" x14ac:dyDescent="0.2">
      <c r="A1167" s="428"/>
      <c r="B1167" s="800"/>
      <c r="C1167" s="470"/>
      <c r="D1167" s="471" t="s">
        <v>729</v>
      </c>
      <c r="E1167" s="472" t="s">
        <v>730</v>
      </c>
      <c r="F1167" s="473">
        <v>20.16</v>
      </c>
    </row>
    <row r="1168" spans="1:6" x14ac:dyDescent="0.2">
      <c r="A1168" s="428"/>
      <c r="B1168" s="800"/>
      <c r="C1168" s="470"/>
      <c r="D1168" s="471" t="s">
        <v>937</v>
      </c>
      <c r="E1168" s="472" t="s">
        <v>730</v>
      </c>
      <c r="F1168" s="473">
        <v>20.16</v>
      </c>
    </row>
    <row r="1169" spans="1:6" ht="24" x14ac:dyDescent="0.2">
      <c r="A1169" s="428"/>
      <c r="B1169" s="800"/>
      <c r="C1169" s="470"/>
      <c r="D1169" s="471" t="s">
        <v>938</v>
      </c>
      <c r="E1169" s="472" t="s">
        <v>903</v>
      </c>
      <c r="F1169" s="473">
        <v>60.48</v>
      </c>
    </row>
    <row r="1170" spans="1:6" ht="48" x14ac:dyDescent="0.2">
      <c r="A1170" s="428"/>
      <c r="B1170" s="800"/>
      <c r="C1170" s="470"/>
      <c r="D1170" s="471" t="s">
        <v>941</v>
      </c>
      <c r="E1170" s="472" t="s">
        <v>942</v>
      </c>
      <c r="F1170" s="473">
        <v>246.96</v>
      </c>
    </row>
    <row r="1171" spans="1:6" ht="48" x14ac:dyDescent="0.2">
      <c r="A1171" s="428"/>
      <c r="B1171" s="800"/>
      <c r="C1171" s="470"/>
      <c r="D1171" s="471" t="s">
        <v>943</v>
      </c>
      <c r="E1171" s="472" t="s">
        <v>944</v>
      </c>
      <c r="F1171" s="473">
        <v>277.2</v>
      </c>
    </row>
    <row r="1172" spans="1:6" ht="48" x14ac:dyDescent="0.2">
      <c r="A1172" s="428"/>
      <c r="B1172" s="800"/>
      <c r="C1172" s="470"/>
      <c r="D1172" s="471" t="s">
        <v>945</v>
      </c>
      <c r="E1172" s="472" t="s">
        <v>946</v>
      </c>
      <c r="F1172" s="473">
        <v>15.12</v>
      </c>
    </row>
    <row r="1173" spans="1:6" ht="48" x14ac:dyDescent="0.2">
      <c r="A1173" s="428"/>
      <c r="B1173" s="800"/>
      <c r="C1173" s="470"/>
      <c r="D1173" s="471" t="s">
        <v>947</v>
      </c>
      <c r="E1173" s="472" t="s">
        <v>948</v>
      </c>
      <c r="F1173" s="473">
        <v>25.2</v>
      </c>
    </row>
    <row r="1174" spans="1:6" ht="48" x14ac:dyDescent="0.2">
      <c r="A1174" s="428"/>
      <c r="B1174" s="800"/>
      <c r="C1174" s="470"/>
      <c r="D1174" s="471" t="s">
        <v>949</v>
      </c>
      <c r="E1174" s="472" t="s">
        <v>934</v>
      </c>
      <c r="F1174" s="473">
        <v>100.8</v>
      </c>
    </row>
    <row r="1175" spans="1:6" ht="48" x14ac:dyDescent="0.2">
      <c r="A1175" s="428"/>
      <c r="B1175" s="800"/>
      <c r="C1175" s="470"/>
      <c r="D1175" s="471" t="s">
        <v>950</v>
      </c>
      <c r="E1175" s="472" t="s">
        <v>948</v>
      </c>
      <c r="F1175" s="473">
        <v>25.2</v>
      </c>
    </row>
    <row r="1176" spans="1:6" ht="48" x14ac:dyDescent="0.2">
      <c r="A1176" s="428"/>
      <c r="B1176" s="800"/>
      <c r="C1176" s="470"/>
      <c r="D1176" s="471" t="s">
        <v>951</v>
      </c>
      <c r="E1176" s="472" t="s">
        <v>946</v>
      </c>
      <c r="F1176" s="473">
        <v>15.12</v>
      </c>
    </row>
    <row r="1177" spans="1:6" x14ac:dyDescent="0.2">
      <c r="A1177" s="428"/>
      <c r="B1177" s="801"/>
      <c r="C1177" s="470"/>
      <c r="D1177" s="471" t="s">
        <v>707</v>
      </c>
      <c r="E1177" s="472" t="s">
        <v>898</v>
      </c>
      <c r="F1177" s="473"/>
    </row>
    <row r="1178" spans="1:6" ht="51" x14ac:dyDescent="0.2">
      <c r="A1178" s="428"/>
      <c r="B1178" s="871">
        <v>66</v>
      </c>
      <c r="C1178" s="466" t="s">
        <v>1540</v>
      </c>
      <c r="D1178" s="467" t="s">
        <v>1492</v>
      </c>
      <c r="E1178" s="468" t="s">
        <v>1541</v>
      </c>
      <c r="F1178" s="469" t="s">
        <v>1542</v>
      </c>
    </row>
    <row r="1179" spans="1:6" x14ac:dyDescent="0.2">
      <c r="A1179" s="428"/>
      <c r="B1179" s="800"/>
      <c r="C1179" s="470"/>
      <c r="D1179" s="471" t="s">
        <v>708</v>
      </c>
      <c r="E1179" s="472" t="s">
        <v>1495</v>
      </c>
      <c r="F1179" s="473" t="s">
        <v>535</v>
      </c>
    </row>
    <row r="1180" spans="1:6" ht="60" x14ac:dyDescent="0.2">
      <c r="A1180" s="428"/>
      <c r="B1180" s="800"/>
      <c r="C1180" s="470"/>
      <c r="D1180" s="471" t="s">
        <v>1496</v>
      </c>
      <c r="E1180" s="472" t="s">
        <v>1497</v>
      </c>
      <c r="F1180" s="473" t="s">
        <v>535</v>
      </c>
    </row>
    <row r="1181" spans="1:6" ht="48" x14ac:dyDescent="0.2">
      <c r="A1181" s="428"/>
      <c r="B1181" s="800"/>
      <c r="C1181" s="470"/>
      <c r="D1181" s="471" t="s">
        <v>1498</v>
      </c>
      <c r="E1181" s="472" t="s">
        <v>1499</v>
      </c>
      <c r="F1181" s="473" t="s">
        <v>535</v>
      </c>
    </row>
    <row r="1182" spans="1:6" x14ac:dyDescent="0.2">
      <c r="A1182" s="428"/>
      <c r="B1182" s="800"/>
      <c r="C1182" s="470"/>
      <c r="D1182" s="471" t="s">
        <v>729</v>
      </c>
      <c r="E1182" s="472" t="s">
        <v>730</v>
      </c>
      <c r="F1182" s="473">
        <v>926.77</v>
      </c>
    </row>
    <row r="1183" spans="1:6" x14ac:dyDescent="0.2">
      <c r="A1183" s="428"/>
      <c r="B1183" s="800"/>
      <c r="C1183" s="470"/>
      <c r="D1183" s="471" t="s">
        <v>937</v>
      </c>
      <c r="E1183" s="472" t="s">
        <v>730</v>
      </c>
      <c r="F1183" s="473">
        <v>926.77</v>
      </c>
    </row>
    <row r="1184" spans="1:6" ht="24" x14ac:dyDescent="0.2">
      <c r="A1184" s="428"/>
      <c r="B1184" s="800"/>
      <c r="C1184" s="470"/>
      <c r="D1184" s="471" t="s">
        <v>938</v>
      </c>
      <c r="E1184" s="472" t="s">
        <v>903</v>
      </c>
      <c r="F1184" s="473" t="s">
        <v>1543</v>
      </c>
    </row>
    <row r="1185" spans="1:6" x14ac:dyDescent="0.2">
      <c r="A1185" s="428"/>
      <c r="B1185" s="800"/>
      <c r="C1185" s="470"/>
      <c r="D1185" s="471" t="s">
        <v>929</v>
      </c>
      <c r="E1185" s="472" t="s">
        <v>730</v>
      </c>
      <c r="F1185" s="473">
        <v>926.77</v>
      </c>
    </row>
    <row r="1186" spans="1:6" x14ac:dyDescent="0.2">
      <c r="A1186" s="428"/>
      <c r="B1186" s="800"/>
      <c r="C1186" s="470"/>
      <c r="D1186" s="471" t="s">
        <v>939</v>
      </c>
      <c r="E1186" s="472" t="s">
        <v>921</v>
      </c>
      <c r="F1186" s="473">
        <v>463.39</v>
      </c>
    </row>
    <row r="1187" spans="1:6" x14ac:dyDescent="0.2">
      <c r="A1187" s="428"/>
      <c r="B1187" s="800"/>
      <c r="C1187" s="470"/>
      <c r="D1187" s="471" t="s">
        <v>940</v>
      </c>
      <c r="E1187" s="472" t="s">
        <v>894</v>
      </c>
      <c r="F1187" s="473" t="s">
        <v>1544</v>
      </c>
    </row>
    <row r="1188" spans="1:6" ht="24" x14ac:dyDescent="0.2">
      <c r="A1188" s="428"/>
      <c r="B1188" s="800"/>
      <c r="C1188" s="470"/>
      <c r="D1188" s="471" t="s">
        <v>904</v>
      </c>
      <c r="E1188" s="472" t="s">
        <v>912</v>
      </c>
      <c r="F1188" s="473" t="s">
        <v>1545</v>
      </c>
    </row>
    <row r="1189" spans="1:6" x14ac:dyDescent="0.2">
      <c r="A1189" s="428"/>
      <c r="B1189" s="800"/>
      <c r="C1189" s="470"/>
      <c r="D1189" s="471" t="s">
        <v>728</v>
      </c>
      <c r="E1189" s="472" t="s">
        <v>915</v>
      </c>
      <c r="F1189" s="473" t="s">
        <v>1546</v>
      </c>
    </row>
    <row r="1190" spans="1:6" ht="48" x14ac:dyDescent="0.2">
      <c r="A1190" s="428"/>
      <c r="B1190" s="800"/>
      <c r="C1190" s="470"/>
      <c r="D1190" s="471" t="s">
        <v>941</v>
      </c>
      <c r="E1190" s="472" t="s">
        <v>942</v>
      </c>
      <c r="F1190" s="473" t="s">
        <v>1547</v>
      </c>
    </row>
    <row r="1191" spans="1:6" ht="48" x14ac:dyDescent="0.2">
      <c r="A1191" s="428"/>
      <c r="B1191" s="800"/>
      <c r="C1191" s="470"/>
      <c r="D1191" s="471" t="s">
        <v>943</v>
      </c>
      <c r="E1191" s="472" t="s">
        <v>944</v>
      </c>
      <c r="F1191" s="473" t="s">
        <v>1548</v>
      </c>
    </row>
    <row r="1192" spans="1:6" ht="48" x14ac:dyDescent="0.2">
      <c r="A1192" s="428"/>
      <c r="B1192" s="800"/>
      <c r="C1192" s="470"/>
      <c r="D1192" s="471" t="s">
        <v>945</v>
      </c>
      <c r="E1192" s="472" t="s">
        <v>946</v>
      </c>
      <c r="F1192" s="473">
        <v>695.08</v>
      </c>
    </row>
    <row r="1193" spans="1:6" ht="48" x14ac:dyDescent="0.2">
      <c r="A1193" s="428"/>
      <c r="B1193" s="800"/>
      <c r="C1193" s="470"/>
      <c r="D1193" s="471" t="s">
        <v>947</v>
      </c>
      <c r="E1193" s="472" t="s">
        <v>948</v>
      </c>
      <c r="F1193" s="473" t="s">
        <v>1549</v>
      </c>
    </row>
    <row r="1194" spans="1:6" ht="48" x14ac:dyDescent="0.2">
      <c r="A1194" s="428"/>
      <c r="B1194" s="800"/>
      <c r="C1194" s="470"/>
      <c r="D1194" s="471" t="s">
        <v>949</v>
      </c>
      <c r="E1194" s="472" t="s">
        <v>934</v>
      </c>
      <c r="F1194" s="473" t="s">
        <v>1550</v>
      </c>
    </row>
    <row r="1195" spans="1:6" ht="48" x14ac:dyDescent="0.2">
      <c r="A1195" s="428"/>
      <c r="B1195" s="800"/>
      <c r="C1195" s="470"/>
      <c r="D1195" s="471" t="s">
        <v>950</v>
      </c>
      <c r="E1195" s="472" t="s">
        <v>948</v>
      </c>
      <c r="F1195" s="473" t="s">
        <v>1549</v>
      </c>
    </row>
    <row r="1196" spans="1:6" ht="48" x14ac:dyDescent="0.2">
      <c r="A1196" s="428"/>
      <c r="B1196" s="800"/>
      <c r="C1196" s="470"/>
      <c r="D1196" s="471" t="s">
        <v>951</v>
      </c>
      <c r="E1196" s="472" t="s">
        <v>946</v>
      </c>
      <c r="F1196" s="473">
        <v>695.08</v>
      </c>
    </row>
    <row r="1197" spans="1:6" x14ac:dyDescent="0.2">
      <c r="A1197" s="428"/>
      <c r="B1197" s="801"/>
      <c r="C1197" s="470"/>
      <c r="D1197" s="471" t="s">
        <v>707</v>
      </c>
      <c r="E1197" s="472" t="s">
        <v>898</v>
      </c>
      <c r="F1197" s="473"/>
    </row>
    <row r="1198" spans="1:6" ht="38.25" x14ac:dyDescent="0.2">
      <c r="A1198" s="428"/>
      <c r="B1198" s="871">
        <v>67</v>
      </c>
      <c r="C1198" s="466" t="s">
        <v>1551</v>
      </c>
      <c r="D1198" s="467" t="s">
        <v>1507</v>
      </c>
      <c r="E1198" s="468" t="s">
        <v>1508</v>
      </c>
      <c r="F1198" s="469" t="s">
        <v>1509</v>
      </c>
    </row>
    <row r="1199" spans="1:6" ht="48" x14ac:dyDescent="0.2">
      <c r="A1199" s="428"/>
      <c r="B1199" s="800"/>
      <c r="C1199" s="470"/>
      <c r="D1199" s="471" t="s">
        <v>1510</v>
      </c>
      <c r="E1199" s="472" t="s">
        <v>1459</v>
      </c>
      <c r="F1199" s="473" t="s">
        <v>535</v>
      </c>
    </row>
    <row r="1200" spans="1:6" x14ac:dyDescent="0.2">
      <c r="A1200" s="428"/>
      <c r="B1200" s="800"/>
      <c r="C1200" s="470"/>
      <c r="D1200" s="471" t="s">
        <v>708</v>
      </c>
      <c r="E1200" s="472" t="s">
        <v>973</v>
      </c>
      <c r="F1200" s="473" t="s">
        <v>535</v>
      </c>
    </row>
    <row r="1201" spans="1:6" ht="24" x14ac:dyDescent="0.2">
      <c r="A1201" s="428"/>
      <c r="B1201" s="800"/>
      <c r="C1201" s="470"/>
      <c r="D1201" s="471" t="s">
        <v>750</v>
      </c>
      <c r="E1201" s="472" t="s">
        <v>535</v>
      </c>
      <c r="F1201" s="473" t="s">
        <v>535</v>
      </c>
    </row>
    <row r="1202" spans="1:6" x14ac:dyDescent="0.2">
      <c r="A1202" s="428"/>
      <c r="B1202" s="800"/>
      <c r="C1202" s="470"/>
      <c r="D1202" s="471" t="s">
        <v>900</v>
      </c>
      <c r="E1202" s="472" t="s">
        <v>535</v>
      </c>
      <c r="F1202" s="473" t="s">
        <v>535</v>
      </c>
    </row>
    <row r="1203" spans="1:6" ht="24" x14ac:dyDescent="0.2">
      <c r="A1203" s="428"/>
      <c r="B1203" s="800"/>
      <c r="C1203" s="470"/>
      <c r="D1203" s="471" t="s">
        <v>752</v>
      </c>
      <c r="E1203" s="472" t="s">
        <v>535</v>
      </c>
      <c r="F1203" s="473" t="s">
        <v>535</v>
      </c>
    </row>
    <row r="1204" spans="1:6" ht="48" x14ac:dyDescent="0.2">
      <c r="A1204" s="428"/>
      <c r="B1204" s="800"/>
      <c r="C1204" s="470"/>
      <c r="D1204" s="471" t="s">
        <v>1460</v>
      </c>
      <c r="E1204" s="472" t="s">
        <v>535</v>
      </c>
      <c r="F1204" s="473" t="s">
        <v>535</v>
      </c>
    </row>
    <row r="1205" spans="1:6" ht="48" x14ac:dyDescent="0.2">
      <c r="A1205" s="428"/>
      <c r="B1205" s="800"/>
      <c r="C1205" s="470"/>
      <c r="D1205" s="471" t="s">
        <v>1461</v>
      </c>
      <c r="E1205" s="472" t="s">
        <v>535</v>
      </c>
      <c r="F1205" s="473" t="s">
        <v>535</v>
      </c>
    </row>
    <row r="1206" spans="1:6" ht="48" x14ac:dyDescent="0.2">
      <c r="A1206" s="428"/>
      <c r="B1206" s="800"/>
      <c r="C1206" s="470"/>
      <c r="D1206" s="471" t="s">
        <v>1462</v>
      </c>
      <c r="E1206" s="472" t="s">
        <v>535</v>
      </c>
      <c r="F1206" s="473" t="s">
        <v>535</v>
      </c>
    </row>
    <row r="1207" spans="1:6" ht="48" x14ac:dyDescent="0.2">
      <c r="A1207" s="428"/>
      <c r="B1207" s="800"/>
      <c r="C1207" s="470"/>
      <c r="D1207" s="471" t="s">
        <v>1463</v>
      </c>
      <c r="E1207" s="472" t="s">
        <v>535</v>
      </c>
      <c r="F1207" s="473" t="s">
        <v>535</v>
      </c>
    </row>
    <row r="1208" spans="1:6" ht="36" x14ac:dyDescent="0.2">
      <c r="A1208" s="428"/>
      <c r="B1208" s="800"/>
      <c r="C1208" s="470"/>
      <c r="D1208" s="471" t="s">
        <v>1464</v>
      </c>
      <c r="E1208" s="472" t="s">
        <v>535</v>
      </c>
      <c r="F1208" s="473" t="s">
        <v>535</v>
      </c>
    </row>
    <row r="1209" spans="1:6" ht="48" x14ac:dyDescent="0.2">
      <c r="A1209" s="428"/>
      <c r="B1209" s="800"/>
      <c r="C1209" s="470"/>
      <c r="D1209" s="471" t="s">
        <v>1465</v>
      </c>
      <c r="E1209" s="472" t="s">
        <v>535</v>
      </c>
      <c r="F1209" s="473" t="s">
        <v>535</v>
      </c>
    </row>
    <row r="1210" spans="1:6" ht="48" x14ac:dyDescent="0.2">
      <c r="A1210" s="428"/>
      <c r="B1210" s="800"/>
      <c r="C1210" s="470"/>
      <c r="D1210" s="471" t="s">
        <v>914</v>
      </c>
      <c r="E1210" s="472" t="s">
        <v>535</v>
      </c>
      <c r="F1210" s="473" t="s">
        <v>535</v>
      </c>
    </row>
    <row r="1211" spans="1:6" x14ac:dyDescent="0.2">
      <c r="A1211" s="428"/>
      <c r="B1211" s="800"/>
      <c r="C1211" s="470"/>
      <c r="D1211" s="471" t="s">
        <v>929</v>
      </c>
      <c r="E1211" s="472" t="s">
        <v>730</v>
      </c>
      <c r="F1211" s="473">
        <v>512.64</v>
      </c>
    </row>
    <row r="1212" spans="1:6" x14ac:dyDescent="0.2">
      <c r="A1212" s="428"/>
      <c r="B1212" s="800"/>
      <c r="C1212" s="470"/>
      <c r="D1212" s="471" t="s">
        <v>939</v>
      </c>
      <c r="E1212" s="472" t="s">
        <v>921</v>
      </c>
      <c r="F1212" s="473">
        <v>256.32</v>
      </c>
    </row>
    <row r="1213" spans="1:6" x14ac:dyDescent="0.2">
      <c r="A1213" s="428"/>
      <c r="B1213" s="800"/>
      <c r="C1213" s="470"/>
      <c r="D1213" s="471" t="s">
        <v>940</v>
      </c>
      <c r="E1213" s="472" t="s">
        <v>894</v>
      </c>
      <c r="F1213" s="473" t="s">
        <v>1511</v>
      </c>
    </row>
    <row r="1214" spans="1:6" ht="24" x14ac:dyDescent="0.2">
      <c r="A1214" s="428"/>
      <c r="B1214" s="800"/>
      <c r="C1214" s="470"/>
      <c r="D1214" s="471" t="s">
        <v>904</v>
      </c>
      <c r="E1214" s="472" t="s">
        <v>912</v>
      </c>
      <c r="F1214" s="473">
        <v>768.96</v>
      </c>
    </row>
    <row r="1215" spans="1:6" x14ac:dyDescent="0.2">
      <c r="A1215" s="428"/>
      <c r="B1215" s="800"/>
      <c r="C1215" s="470"/>
      <c r="D1215" s="471" t="s">
        <v>905</v>
      </c>
      <c r="E1215" s="472" t="s">
        <v>535</v>
      </c>
      <c r="F1215" s="473" t="s">
        <v>535</v>
      </c>
    </row>
    <row r="1216" spans="1:6" ht="60" x14ac:dyDescent="0.2">
      <c r="A1216" s="428"/>
      <c r="B1216" s="800"/>
      <c r="C1216" s="470"/>
      <c r="D1216" s="471" t="s">
        <v>1467</v>
      </c>
      <c r="E1216" s="472" t="s">
        <v>535</v>
      </c>
      <c r="F1216" s="473" t="s">
        <v>535</v>
      </c>
    </row>
    <row r="1217" spans="1:6" x14ac:dyDescent="0.2">
      <c r="A1217" s="428"/>
      <c r="B1217" s="800"/>
      <c r="C1217" s="470"/>
      <c r="D1217" s="471" t="s">
        <v>728</v>
      </c>
      <c r="E1217" s="472" t="s">
        <v>915</v>
      </c>
      <c r="F1217" s="473" t="s">
        <v>1512</v>
      </c>
    </row>
    <row r="1218" spans="1:6" x14ac:dyDescent="0.2">
      <c r="A1218" s="428"/>
      <c r="B1218" s="800"/>
      <c r="C1218" s="470"/>
      <c r="D1218" s="471" t="s">
        <v>729</v>
      </c>
      <c r="E1218" s="472" t="s">
        <v>730</v>
      </c>
      <c r="F1218" s="473">
        <v>512.64</v>
      </c>
    </row>
    <row r="1219" spans="1:6" x14ac:dyDescent="0.2">
      <c r="A1219" s="428"/>
      <c r="B1219" s="800"/>
      <c r="C1219" s="470"/>
      <c r="D1219" s="471" t="s">
        <v>937</v>
      </c>
      <c r="E1219" s="472" t="s">
        <v>730</v>
      </c>
      <c r="F1219" s="473">
        <v>512.64</v>
      </c>
    </row>
    <row r="1220" spans="1:6" ht="24" x14ac:dyDescent="0.2">
      <c r="A1220" s="428"/>
      <c r="B1220" s="800"/>
      <c r="C1220" s="470"/>
      <c r="D1220" s="471" t="s">
        <v>938</v>
      </c>
      <c r="E1220" s="472" t="s">
        <v>903</v>
      </c>
      <c r="F1220" s="473" t="s">
        <v>1513</v>
      </c>
    </row>
    <row r="1221" spans="1:6" ht="48" x14ac:dyDescent="0.2">
      <c r="A1221" s="428"/>
      <c r="B1221" s="800"/>
      <c r="C1221" s="470"/>
      <c r="D1221" s="471" t="s">
        <v>941</v>
      </c>
      <c r="E1221" s="472" t="s">
        <v>942</v>
      </c>
      <c r="F1221" s="473" t="s">
        <v>1514</v>
      </c>
    </row>
    <row r="1222" spans="1:6" ht="48" x14ac:dyDescent="0.2">
      <c r="A1222" s="428"/>
      <c r="B1222" s="800"/>
      <c r="C1222" s="470"/>
      <c r="D1222" s="471" t="s">
        <v>943</v>
      </c>
      <c r="E1222" s="472" t="s">
        <v>944</v>
      </c>
      <c r="F1222" s="473" t="s">
        <v>1515</v>
      </c>
    </row>
    <row r="1223" spans="1:6" ht="48" x14ac:dyDescent="0.2">
      <c r="A1223" s="428"/>
      <c r="B1223" s="800"/>
      <c r="C1223" s="470"/>
      <c r="D1223" s="471" t="s">
        <v>945</v>
      </c>
      <c r="E1223" s="472" t="s">
        <v>946</v>
      </c>
      <c r="F1223" s="473">
        <v>384.48</v>
      </c>
    </row>
    <row r="1224" spans="1:6" ht="48" x14ac:dyDescent="0.2">
      <c r="A1224" s="428"/>
      <c r="B1224" s="800"/>
      <c r="C1224" s="470"/>
      <c r="D1224" s="471" t="s">
        <v>947</v>
      </c>
      <c r="E1224" s="472" t="s">
        <v>948</v>
      </c>
      <c r="F1224" s="473">
        <v>640.79999999999995</v>
      </c>
    </row>
    <row r="1225" spans="1:6" ht="48" x14ac:dyDescent="0.2">
      <c r="A1225" s="428"/>
      <c r="B1225" s="800"/>
      <c r="C1225" s="470"/>
      <c r="D1225" s="471" t="s">
        <v>949</v>
      </c>
      <c r="E1225" s="472" t="s">
        <v>934</v>
      </c>
      <c r="F1225" s="473" t="s">
        <v>1516</v>
      </c>
    </row>
    <row r="1226" spans="1:6" ht="48" x14ac:dyDescent="0.2">
      <c r="A1226" s="428"/>
      <c r="B1226" s="800"/>
      <c r="C1226" s="470"/>
      <c r="D1226" s="471" t="s">
        <v>950</v>
      </c>
      <c r="E1226" s="472" t="s">
        <v>948</v>
      </c>
      <c r="F1226" s="473">
        <v>640.79999999999995</v>
      </c>
    </row>
    <row r="1227" spans="1:6" ht="48" x14ac:dyDescent="0.2">
      <c r="A1227" s="428"/>
      <c r="B1227" s="800"/>
      <c r="C1227" s="470"/>
      <c r="D1227" s="471" t="s">
        <v>951</v>
      </c>
      <c r="E1227" s="472" t="s">
        <v>946</v>
      </c>
      <c r="F1227" s="473">
        <v>384.48</v>
      </c>
    </row>
    <row r="1228" spans="1:6" x14ac:dyDescent="0.2">
      <c r="A1228" s="428"/>
      <c r="B1228" s="801"/>
      <c r="C1228" s="470"/>
      <c r="D1228" s="471" t="s">
        <v>707</v>
      </c>
      <c r="E1228" s="472" t="s">
        <v>898</v>
      </c>
      <c r="F1228" s="473"/>
    </row>
    <row r="1229" spans="1:6" ht="38.25" x14ac:dyDescent="0.2">
      <c r="A1229" s="428"/>
      <c r="B1229" s="871">
        <v>68</v>
      </c>
      <c r="C1229" s="466" t="s">
        <v>1552</v>
      </c>
      <c r="D1229" s="467" t="s">
        <v>1483</v>
      </c>
      <c r="E1229" s="468" t="s">
        <v>1484</v>
      </c>
      <c r="F1229" s="469" t="s">
        <v>1485</v>
      </c>
    </row>
    <row r="1230" spans="1:6" x14ac:dyDescent="0.2">
      <c r="A1230" s="428"/>
      <c r="B1230" s="800"/>
      <c r="C1230" s="470"/>
      <c r="D1230" s="471" t="s">
        <v>708</v>
      </c>
      <c r="E1230" s="472" t="s">
        <v>973</v>
      </c>
      <c r="F1230" s="473" t="s">
        <v>535</v>
      </c>
    </row>
    <row r="1231" spans="1:6" ht="48" x14ac:dyDescent="0.2">
      <c r="A1231" s="428"/>
      <c r="B1231" s="800"/>
      <c r="C1231" s="470"/>
      <c r="D1231" s="471" t="s">
        <v>1510</v>
      </c>
      <c r="E1231" s="472" t="s">
        <v>1459</v>
      </c>
      <c r="F1231" s="473" t="s">
        <v>535</v>
      </c>
    </row>
    <row r="1232" spans="1:6" ht="24" x14ac:dyDescent="0.2">
      <c r="A1232" s="428"/>
      <c r="B1232" s="800"/>
      <c r="C1232" s="470"/>
      <c r="D1232" s="471" t="s">
        <v>750</v>
      </c>
      <c r="E1232" s="472" t="s">
        <v>535</v>
      </c>
      <c r="F1232" s="473" t="s">
        <v>535</v>
      </c>
    </row>
    <row r="1233" spans="1:6" x14ac:dyDescent="0.2">
      <c r="A1233" s="428"/>
      <c r="B1233" s="800"/>
      <c r="C1233" s="470"/>
      <c r="D1233" s="471" t="s">
        <v>900</v>
      </c>
      <c r="E1233" s="472" t="s">
        <v>535</v>
      </c>
      <c r="F1233" s="473" t="s">
        <v>535</v>
      </c>
    </row>
    <row r="1234" spans="1:6" ht="24" x14ac:dyDescent="0.2">
      <c r="A1234" s="428"/>
      <c r="B1234" s="800"/>
      <c r="C1234" s="470"/>
      <c r="D1234" s="471" t="s">
        <v>752</v>
      </c>
      <c r="E1234" s="472" t="s">
        <v>535</v>
      </c>
      <c r="F1234" s="473" t="s">
        <v>535</v>
      </c>
    </row>
    <row r="1235" spans="1:6" ht="48" x14ac:dyDescent="0.2">
      <c r="A1235" s="428"/>
      <c r="B1235" s="800"/>
      <c r="C1235" s="470"/>
      <c r="D1235" s="471" t="s">
        <v>1460</v>
      </c>
      <c r="E1235" s="472" t="s">
        <v>535</v>
      </c>
      <c r="F1235" s="473" t="s">
        <v>535</v>
      </c>
    </row>
    <row r="1236" spans="1:6" ht="48" x14ac:dyDescent="0.2">
      <c r="A1236" s="428"/>
      <c r="B1236" s="800"/>
      <c r="C1236" s="470"/>
      <c r="D1236" s="471" t="s">
        <v>1461</v>
      </c>
      <c r="E1236" s="472" t="s">
        <v>535</v>
      </c>
      <c r="F1236" s="473" t="s">
        <v>535</v>
      </c>
    </row>
    <row r="1237" spans="1:6" ht="48" x14ac:dyDescent="0.2">
      <c r="A1237" s="428"/>
      <c r="B1237" s="800"/>
      <c r="C1237" s="470"/>
      <c r="D1237" s="471" t="s">
        <v>1462</v>
      </c>
      <c r="E1237" s="472" t="s">
        <v>535</v>
      </c>
      <c r="F1237" s="473" t="s">
        <v>535</v>
      </c>
    </row>
    <row r="1238" spans="1:6" ht="48" x14ac:dyDescent="0.2">
      <c r="A1238" s="428"/>
      <c r="B1238" s="800"/>
      <c r="C1238" s="470"/>
      <c r="D1238" s="471" t="s">
        <v>1463</v>
      </c>
      <c r="E1238" s="472" t="s">
        <v>535</v>
      </c>
      <c r="F1238" s="473" t="s">
        <v>535</v>
      </c>
    </row>
    <row r="1239" spans="1:6" ht="36" x14ac:dyDescent="0.2">
      <c r="A1239" s="428"/>
      <c r="B1239" s="800"/>
      <c r="C1239" s="470"/>
      <c r="D1239" s="471" t="s">
        <v>1464</v>
      </c>
      <c r="E1239" s="472" t="s">
        <v>535</v>
      </c>
      <c r="F1239" s="473" t="s">
        <v>535</v>
      </c>
    </row>
    <row r="1240" spans="1:6" ht="48" x14ac:dyDescent="0.2">
      <c r="A1240" s="428"/>
      <c r="B1240" s="800"/>
      <c r="C1240" s="470"/>
      <c r="D1240" s="471" t="s">
        <v>1465</v>
      </c>
      <c r="E1240" s="472" t="s">
        <v>535</v>
      </c>
      <c r="F1240" s="473" t="s">
        <v>535</v>
      </c>
    </row>
    <row r="1241" spans="1:6" ht="48" x14ac:dyDescent="0.2">
      <c r="A1241" s="428"/>
      <c r="B1241" s="800"/>
      <c r="C1241" s="470"/>
      <c r="D1241" s="471" t="s">
        <v>914</v>
      </c>
      <c r="E1241" s="472" t="s">
        <v>535</v>
      </c>
      <c r="F1241" s="473" t="s">
        <v>535</v>
      </c>
    </row>
    <row r="1242" spans="1:6" x14ac:dyDescent="0.2">
      <c r="A1242" s="428"/>
      <c r="B1242" s="800"/>
      <c r="C1242" s="470"/>
      <c r="D1242" s="471" t="s">
        <v>929</v>
      </c>
      <c r="E1242" s="472" t="s">
        <v>730</v>
      </c>
      <c r="F1242" s="473">
        <v>100.8</v>
      </c>
    </row>
    <row r="1243" spans="1:6" x14ac:dyDescent="0.2">
      <c r="A1243" s="428"/>
      <c r="B1243" s="800"/>
      <c r="C1243" s="470"/>
      <c r="D1243" s="471" t="s">
        <v>939</v>
      </c>
      <c r="E1243" s="472" t="s">
        <v>921</v>
      </c>
      <c r="F1243" s="473">
        <v>50.4</v>
      </c>
    </row>
    <row r="1244" spans="1:6" x14ac:dyDescent="0.2">
      <c r="A1244" s="428"/>
      <c r="B1244" s="800"/>
      <c r="C1244" s="470"/>
      <c r="D1244" s="471" t="s">
        <v>940</v>
      </c>
      <c r="E1244" s="472" t="s">
        <v>894</v>
      </c>
      <c r="F1244" s="473">
        <v>453.6</v>
      </c>
    </row>
    <row r="1245" spans="1:6" ht="24" x14ac:dyDescent="0.2">
      <c r="A1245" s="428"/>
      <c r="B1245" s="800"/>
      <c r="C1245" s="470"/>
      <c r="D1245" s="471" t="s">
        <v>904</v>
      </c>
      <c r="E1245" s="472" t="s">
        <v>912</v>
      </c>
      <c r="F1245" s="473">
        <v>151.19999999999999</v>
      </c>
    </row>
    <row r="1246" spans="1:6" x14ac:dyDescent="0.2">
      <c r="A1246" s="428"/>
      <c r="B1246" s="800"/>
      <c r="C1246" s="470"/>
      <c r="D1246" s="471" t="s">
        <v>905</v>
      </c>
      <c r="E1246" s="472" t="s">
        <v>535</v>
      </c>
      <c r="F1246" s="473" t="s">
        <v>535</v>
      </c>
    </row>
    <row r="1247" spans="1:6" ht="60" x14ac:dyDescent="0.2">
      <c r="A1247" s="428"/>
      <c r="B1247" s="800"/>
      <c r="C1247" s="470"/>
      <c r="D1247" s="471" t="s">
        <v>1467</v>
      </c>
      <c r="E1247" s="472" t="s">
        <v>535</v>
      </c>
      <c r="F1247" s="473" t="s">
        <v>535</v>
      </c>
    </row>
    <row r="1248" spans="1:6" x14ac:dyDescent="0.2">
      <c r="A1248" s="428"/>
      <c r="B1248" s="800"/>
      <c r="C1248" s="470"/>
      <c r="D1248" s="471" t="s">
        <v>728</v>
      </c>
      <c r="E1248" s="472" t="s">
        <v>915</v>
      </c>
      <c r="F1248" s="473">
        <v>252</v>
      </c>
    </row>
    <row r="1249" spans="1:6" x14ac:dyDescent="0.2">
      <c r="A1249" s="428"/>
      <c r="B1249" s="800"/>
      <c r="C1249" s="470"/>
      <c r="D1249" s="471" t="s">
        <v>729</v>
      </c>
      <c r="E1249" s="472" t="s">
        <v>730</v>
      </c>
      <c r="F1249" s="473">
        <v>100.8</v>
      </c>
    </row>
    <row r="1250" spans="1:6" x14ac:dyDescent="0.2">
      <c r="A1250" s="428"/>
      <c r="B1250" s="800"/>
      <c r="C1250" s="470"/>
      <c r="D1250" s="471" t="s">
        <v>937</v>
      </c>
      <c r="E1250" s="472" t="s">
        <v>730</v>
      </c>
      <c r="F1250" s="473">
        <v>100.8</v>
      </c>
    </row>
    <row r="1251" spans="1:6" ht="24" x14ac:dyDescent="0.2">
      <c r="A1251" s="428"/>
      <c r="B1251" s="800"/>
      <c r="C1251" s="470"/>
      <c r="D1251" s="471" t="s">
        <v>938</v>
      </c>
      <c r="E1251" s="472" t="s">
        <v>903</v>
      </c>
      <c r="F1251" s="473">
        <v>302.39999999999998</v>
      </c>
    </row>
    <row r="1252" spans="1:6" ht="48" x14ac:dyDescent="0.2">
      <c r="A1252" s="428"/>
      <c r="B1252" s="800"/>
      <c r="C1252" s="470"/>
      <c r="D1252" s="471" t="s">
        <v>941</v>
      </c>
      <c r="E1252" s="472" t="s">
        <v>942</v>
      </c>
      <c r="F1252" s="473" t="s">
        <v>1486</v>
      </c>
    </row>
    <row r="1253" spans="1:6" ht="48" x14ac:dyDescent="0.2">
      <c r="A1253" s="428"/>
      <c r="B1253" s="800"/>
      <c r="C1253" s="470"/>
      <c r="D1253" s="471" t="s">
        <v>943</v>
      </c>
      <c r="E1253" s="472" t="s">
        <v>944</v>
      </c>
      <c r="F1253" s="473" t="s">
        <v>1487</v>
      </c>
    </row>
    <row r="1254" spans="1:6" ht="48" x14ac:dyDescent="0.2">
      <c r="A1254" s="428"/>
      <c r="B1254" s="800"/>
      <c r="C1254" s="470"/>
      <c r="D1254" s="471" t="s">
        <v>945</v>
      </c>
      <c r="E1254" s="472" t="s">
        <v>946</v>
      </c>
      <c r="F1254" s="473">
        <v>75.599999999999994</v>
      </c>
    </row>
    <row r="1255" spans="1:6" ht="48" x14ac:dyDescent="0.2">
      <c r="A1255" s="428"/>
      <c r="B1255" s="800"/>
      <c r="C1255" s="470"/>
      <c r="D1255" s="471" t="s">
        <v>947</v>
      </c>
      <c r="E1255" s="472" t="s">
        <v>948</v>
      </c>
      <c r="F1255" s="473">
        <v>126</v>
      </c>
    </row>
    <row r="1256" spans="1:6" ht="48" x14ac:dyDescent="0.2">
      <c r="A1256" s="428"/>
      <c r="B1256" s="800"/>
      <c r="C1256" s="470"/>
      <c r="D1256" s="471" t="s">
        <v>949</v>
      </c>
      <c r="E1256" s="472" t="s">
        <v>934</v>
      </c>
      <c r="F1256" s="473">
        <v>504</v>
      </c>
    </row>
    <row r="1257" spans="1:6" ht="48" x14ac:dyDescent="0.2">
      <c r="A1257" s="428"/>
      <c r="B1257" s="800"/>
      <c r="C1257" s="470"/>
      <c r="D1257" s="471" t="s">
        <v>950</v>
      </c>
      <c r="E1257" s="472" t="s">
        <v>948</v>
      </c>
      <c r="F1257" s="473">
        <v>126</v>
      </c>
    </row>
    <row r="1258" spans="1:6" ht="48" x14ac:dyDescent="0.2">
      <c r="A1258" s="428"/>
      <c r="B1258" s="800"/>
      <c r="C1258" s="470"/>
      <c r="D1258" s="471" t="s">
        <v>951</v>
      </c>
      <c r="E1258" s="472" t="s">
        <v>946</v>
      </c>
      <c r="F1258" s="473">
        <v>75.599999999999994</v>
      </c>
    </row>
    <row r="1259" spans="1:6" x14ac:dyDescent="0.2">
      <c r="A1259" s="428"/>
      <c r="B1259" s="801"/>
      <c r="C1259" s="470"/>
      <c r="D1259" s="471" t="s">
        <v>707</v>
      </c>
      <c r="E1259" s="472" t="s">
        <v>898</v>
      </c>
      <c r="F1259" s="473"/>
    </row>
    <row r="1260" spans="1:6" ht="38.25" x14ac:dyDescent="0.2">
      <c r="A1260" s="428"/>
      <c r="B1260" s="871">
        <v>69</v>
      </c>
      <c r="C1260" s="466" t="s">
        <v>1552</v>
      </c>
      <c r="D1260" s="467" t="s">
        <v>1483</v>
      </c>
      <c r="E1260" s="468" t="s">
        <v>1537</v>
      </c>
      <c r="F1260" s="469" t="s">
        <v>1538</v>
      </c>
    </row>
    <row r="1261" spans="1:6" x14ac:dyDescent="0.2">
      <c r="A1261" s="428"/>
      <c r="B1261" s="800"/>
      <c r="C1261" s="470"/>
      <c r="D1261" s="471" t="s">
        <v>708</v>
      </c>
      <c r="E1261" s="472" t="s">
        <v>973</v>
      </c>
      <c r="F1261" s="473" t="s">
        <v>535</v>
      </c>
    </row>
    <row r="1262" spans="1:6" ht="48" x14ac:dyDescent="0.2">
      <c r="A1262" s="428"/>
      <c r="B1262" s="800"/>
      <c r="C1262" s="470"/>
      <c r="D1262" s="471" t="s">
        <v>1510</v>
      </c>
      <c r="E1262" s="472" t="s">
        <v>1459</v>
      </c>
      <c r="F1262" s="473" t="s">
        <v>535</v>
      </c>
    </row>
    <row r="1263" spans="1:6" ht="36" x14ac:dyDescent="0.2">
      <c r="A1263" s="428"/>
      <c r="B1263" s="800"/>
      <c r="C1263" s="470"/>
      <c r="D1263" s="471" t="s">
        <v>919</v>
      </c>
      <c r="E1263" s="472" t="s">
        <v>1539</v>
      </c>
      <c r="F1263" s="473" t="s">
        <v>535</v>
      </c>
    </row>
    <row r="1264" spans="1:6" ht="24" x14ac:dyDescent="0.2">
      <c r="A1264" s="428"/>
      <c r="B1264" s="800"/>
      <c r="C1264" s="470"/>
      <c r="D1264" s="471" t="s">
        <v>750</v>
      </c>
      <c r="E1264" s="472" t="s">
        <v>535</v>
      </c>
      <c r="F1264" s="473" t="s">
        <v>535</v>
      </c>
    </row>
    <row r="1265" spans="1:6" x14ac:dyDescent="0.2">
      <c r="A1265" s="428"/>
      <c r="B1265" s="800"/>
      <c r="C1265" s="470"/>
      <c r="D1265" s="471" t="s">
        <v>900</v>
      </c>
      <c r="E1265" s="472" t="s">
        <v>535</v>
      </c>
      <c r="F1265" s="473" t="s">
        <v>535</v>
      </c>
    </row>
    <row r="1266" spans="1:6" ht="24" x14ac:dyDescent="0.2">
      <c r="A1266" s="428"/>
      <c r="B1266" s="800"/>
      <c r="C1266" s="470"/>
      <c r="D1266" s="471" t="s">
        <v>752</v>
      </c>
      <c r="E1266" s="472" t="s">
        <v>535</v>
      </c>
      <c r="F1266" s="473" t="s">
        <v>535</v>
      </c>
    </row>
    <row r="1267" spans="1:6" ht="48" x14ac:dyDescent="0.2">
      <c r="A1267" s="428"/>
      <c r="B1267" s="800"/>
      <c r="C1267" s="470"/>
      <c r="D1267" s="471" t="s">
        <v>1460</v>
      </c>
      <c r="E1267" s="472" t="s">
        <v>535</v>
      </c>
      <c r="F1267" s="473" t="s">
        <v>535</v>
      </c>
    </row>
    <row r="1268" spans="1:6" ht="48" x14ac:dyDescent="0.2">
      <c r="A1268" s="428"/>
      <c r="B1268" s="800"/>
      <c r="C1268" s="470"/>
      <c r="D1268" s="471" t="s">
        <v>1461</v>
      </c>
      <c r="E1268" s="472" t="s">
        <v>535</v>
      </c>
      <c r="F1268" s="473" t="s">
        <v>535</v>
      </c>
    </row>
    <row r="1269" spans="1:6" ht="48" x14ac:dyDescent="0.2">
      <c r="A1269" s="428"/>
      <c r="B1269" s="800"/>
      <c r="C1269" s="470"/>
      <c r="D1269" s="471" t="s">
        <v>1462</v>
      </c>
      <c r="E1269" s="472" t="s">
        <v>535</v>
      </c>
      <c r="F1269" s="473" t="s">
        <v>535</v>
      </c>
    </row>
    <row r="1270" spans="1:6" ht="48" x14ac:dyDescent="0.2">
      <c r="A1270" s="428"/>
      <c r="B1270" s="800"/>
      <c r="C1270" s="470"/>
      <c r="D1270" s="471" t="s">
        <v>1463</v>
      </c>
      <c r="E1270" s="472" t="s">
        <v>535</v>
      </c>
      <c r="F1270" s="473" t="s">
        <v>535</v>
      </c>
    </row>
    <row r="1271" spans="1:6" ht="36" x14ac:dyDescent="0.2">
      <c r="A1271" s="428"/>
      <c r="B1271" s="800"/>
      <c r="C1271" s="470"/>
      <c r="D1271" s="471" t="s">
        <v>1464</v>
      </c>
      <c r="E1271" s="472" t="s">
        <v>535</v>
      </c>
      <c r="F1271" s="473" t="s">
        <v>535</v>
      </c>
    </row>
    <row r="1272" spans="1:6" ht="48" x14ac:dyDescent="0.2">
      <c r="A1272" s="428"/>
      <c r="B1272" s="800"/>
      <c r="C1272" s="470"/>
      <c r="D1272" s="471" t="s">
        <v>1465</v>
      </c>
      <c r="E1272" s="472" t="s">
        <v>535</v>
      </c>
      <c r="F1272" s="473" t="s">
        <v>535</v>
      </c>
    </row>
    <row r="1273" spans="1:6" ht="48" x14ac:dyDescent="0.2">
      <c r="A1273" s="428"/>
      <c r="B1273" s="800"/>
      <c r="C1273" s="470"/>
      <c r="D1273" s="471" t="s">
        <v>914</v>
      </c>
      <c r="E1273" s="472" t="s">
        <v>535</v>
      </c>
      <c r="F1273" s="473" t="s">
        <v>535</v>
      </c>
    </row>
    <row r="1274" spans="1:6" x14ac:dyDescent="0.2">
      <c r="A1274" s="428"/>
      <c r="B1274" s="800"/>
      <c r="C1274" s="470"/>
      <c r="D1274" s="471" t="s">
        <v>929</v>
      </c>
      <c r="E1274" s="472" t="s">
        <v>730</v>
      </c>
      <c r="F1274" s="473">
        <v>20.16</v>
      </c>
    </row>
    <row r="1275" spans="1:6" x14ac:dyDescent="0.2">
      <c r="A1275" s="428"/>
      <c r="B1275" s="800"/>
      <c r="C1275" s="470"/>
      <c r="D1275" s="471" t="s">
        <v>939</v>
      </c>
      <c r="E1275" s="472" t="s">
        <v>921</v>
      </c>
      <c r="F1275" s="473">
        <v>10.08</v>
      </c>
    </row>
    <row r="1276" spans="1:6" x14ac:dyDescent="0.2">
      <c r="A1276" s="428"/>
      <c r="B1276" s="800"/>
      <c r="C1276" s="470"/>
      <c r="D1276" s="471" t="s">
        <v>940</v>
      </c>
      <c r="E1276" s="472" t="s">
        <v>894</v>
      </c>
      <c r="F1276" s="473">
        <v>90.72</v>
      </c>
    </row>
    <row r="1277" spans="1:6" ht="24" x14ac:dyDescent="0.2">
      <c r="A1277" s="428"/>
      <c r="B1277" s="800"/>
      <c r="C1277" s="470"/>
      <c r="D1277" s="471" t="s">
        <v>904</v>
      </c>
      <c r="E1277" s="472" t="s">
        <v>912</v>
      </c>
      <c r="F1277" s="473">
        <v>30.24</v>
      </c>
    </row>
    <row r="1278" spans="1:6" x14ac:dyDescent="0.2">
      <c r="A1278" s="428"/>
      <c r="B1278" s="800"/>
      <c r="C1278" s="470"/>
      <c r="D1278" s="471" t="s">
        <v>905</v>
      </c>
      <c r="E1278" s="472" t="s">
        <v>535</v>
      </c>
      <c r="F1278" s="473" t="s">
        <v>535</v>
      </c>
    </row>
    <row r="1279" spans="1:6" ht="60" x14ac:dyDescent="0.2">
      <c r="A1279" s="428"/>
      <c r="B1279" s="800"/>
      <c r="C1279" s="470"/>
      <c r="D1279" s="471" t="s">
        <v>1467</v>
      </c>
      <c r="E1279" s="472" t="s">
        <v>535</v>
      </c>
      <c r="F1279" s="473" t="s">
        <v>535</v>
      </c>
    </row>
    <row r="1280" spans="1:6" x14ac:dyDescent="0.2">
      <c r="A1280" s="428"/>
      <c r="B1280" s="800"/>
      <c r="C1280" s="470"/>
      <c r="D1280" s="471" t="s">
        <v>728</v>
      </c>
      <c r="E1280" s="472" t="s">
        <v>915</v>
      </c>
      <c r="F1280" s="473">
        <v>50.4</v>
      </c>
    </row>
    <row r="1281" spans="1:6" x14ac:dyDescent="0.2">
      <c r="A1281" s="428"/>
      <c r="B1281" s="800"/>
      <c r="C1281" s="470"/>
      <c r="D1281" s="471" t="s">
        <v>729</v>
      </c>
      <c r="E1281" s="472" t="s">
        <v>730</v>
      </c>
      <c r="F1281" s="473">
        <v>20.16</v>
      </c>
    </row>
    <row r="1282" spans="1:6" x14ac:dyDescent="0.2">
      <c r="A1282" s="428"/>
      <c r="B1282" s="800"/>
      <c r="C1282" s="470"/>
      <c r="D1282" s="471" t="s">
        <v>937</v>
      </c>
      <c r="E1282" s="472" t="s">
        <v>730</v>
      </c>
      <c r="F1282" s="473">
        <v>20.16</v>
      </c>
    </row>
    <row r="1283" spans="1:6" ht="24" x14ac:dyDescent="0.2">
      <c r="A1283" s="428"/>
      <c r="B1283" s="800"/>
      <c r="C1283" s="470"/>
      <c r="D1283" s="471" t="s">
        <v>938</v>
      </c>
      <c r="E1283" s="472" t="s">
        <v>903</v>
      </c>
      <c r="F1283" s="473">
        <v>60.48</v>
      </c>
    </row>
    <row r="1284" spans="1:6" ht="48" x14ac:dyDescent="0.2">
      <c r="A1284" s="428"/>
      <c r="B1284" s="800"/>
      <c r="C1284" s="470"/>
      <c r="D1284" s="471" t="s">
        <v>941</v>
      </c>
      <c r="E1284" s="472" t="s">
        <v>942</v>
      </c>
      <c r="F1284" s="473">
        <v>246.96</v>
      </c>
    </row>
    <row r="1285" spans="1:6" ht="48" x14ac:dyDescent="0.2">
      <c r="A1285" s="428"/>
      <c r="B1285" s="800"/>
      <c r="C1285" s="470"/>
      <c r="D1285" s="471" t="s">
        <v>943</v>
      </c>
      <c r="E1285" s="472" t="s">
        <v>944</v>
      </c>
      <c r="F1285" s="473">
        <v>277.2</v>
      </c>
    </row>
    <row r="1286" spans="1:6" ht="48" x14ac:dyDescent="0.2">
      <c r="A1286" s="428"/>
      <c r="B1286" s="800"/>
      <c r="C1286" s="470"/>
      <c r="D1286" s="471" t="s">
        <v>945</v>
      </c>
      <c r="E1286" s="472" t="s">
        <v>946</v>
      </c>
      <c r="F1286" s="473">
        <v>15.12</v>
      </c>
    </row>
    <row r="1287" spans="1:6" ht="48" x14ac:dyDescent="0.2">
      <c r="A1287" s="428"/>
      <c r="B1287" s="800"/>
      <c r="C1287" s="470"/>
      <c r="D1287" s="471" t="s">
        <v>947</v>
      </c>
      <c r="E1287" s="472" t="s">
        <v>948</v>
      </c>
      <c r="F1287" s="473">
        <v>25.2</v>
      </c>
    </row>
    <row r="1288" spans="1:6" ht="48" x14ac:dyDescent="0.2">
      <c r="A1288" s="428"/>
      <c r="B1288" s="800"/>
      <c r="C1288" s="470"/>
      <c r="D1288" s="471" t="s">
        <v>949</v>
      </c>
      <c r="E1288" s="472" t="s">
        <v>934</v>
      </c>
      <c r="F1288" s="473">
        <v>100.8</v>
      </c>
    </row>
    <row r="1289" spans="1:6" ht="48" x14ac:dyDescent="0.2">
      <c r="A1289" s="428"/>
      <c r="B1289" s="800"/>
      <c r="C1289" s="470"/>
      <c r="D1289" s="471" t="s">
        <v>950</v>
      </c>
      <c r="E1289" s="472" t="s">
        <v>948</v>
      </c>
      <c r="F1289" s="473">
        <v>25.2</v>
      </c>
    </row>
    <row r="1290" spans="1:6" ht="48" x14ac:dyDescent="0.2">
      <c r="A1290" s="428"/>
      <c r="B1290" s="800"/>
      <c r="C1290" s="470"/>
      <c r="D1290" s="471" t="s">
        <v>951</v>
      </c>
      <c r="E1290" s="472" t="s">
        <v>946</v>
      </c>
      <c r="F1290" s="473">
        <v>15.12</v>
      </c>
    </row>
    <row r="1291" spans="1:6" x14ac:dyDescent="0.2">
      <c r="A1291" s="428"/>
      <c r="B1291" s="801"/>
      <c r="C1291" s="470"/>
      <c r="D1291" s="471" t="s">
        <v>707</v>
      </c>
      <c r="E1291" s="472" t="s">
        <v>898</v>
      </c>
      <c r="F1291" s="473"/>
    </row>
    <row r="1292" spans="1:6" ht="15" x14ac:dyDescent="0.2">
      <c r="A1292" s="428"/>
      <c r="B1292" s="465"/>
      <c r="C1292" s="795" t="s">
        <v>1553</v>
      </c>
      <c r="D1292" s="796"/>
      <c r="E1292" s="796"/>
      <c r="F1292" s="474" t="s">
        <v>1554</v>
      </c>
    </row>
    <row r="1293" spans="1:6" ht="15" x14ac:dyDescent="0.2">
      <c r="A1293" s="428"/>
      <c r="B1293" s="870" t="s">
        <v>1555</v>
      </c>
      <c r="C1293" s="794"/>
      <c r="D1293" s="794"/>
      <c r="E1293" s="794"/>
      <c r="F1293" s="794"/>
    </row>
    <row r="1294" spans="1:6" ht="51" x14ac:dyDescent="0.2">
      <c r="A1294" s="428"/>
      <c r="B1294" s="871">
        <v>70</v>
      </c>
      <c r="C1294" s="466" t="s">
        <v>1556</v>
      </c>
      <c r="D1294" s="467" t="s">
        <v>1557</v>
      </c>
      <c r="E1294" s="468" t="s">
        <v>1558</v>
      </c>
      <c r="F1294" s="469" t="s">
        <v>1559</v>
      </c>
    </row>
    <row r="1295" spans="1:6" ht="48" x14ac:dyDescent="0.2">
      <c r="A1295" s="428"/>
      <c r="B1295" s="800"/>
      <c r="C1295" s="470"/>
      <c r="D1295" s="471" t="s">
        <v>1274</v>
      </c>
      <c r="E1295" s="472" t="s">
        <v>1560</v>
      </c>
      <c r="F1295" s="473" t="s">
        <v>535</v>
      </c>
    </row>
    <row r="1296" spans="1:6" x14ac:dyDescent="0.2">
      <c r="A1296" s="428"/>
      <c r="B1296" s="800"/>
      <c r="C1296" s="470"/>
      <c r="D1296" s="471" t="s">
        <v>708</v>
      </c>
      <c r="E1296" s="472" t="s">
        <v>899</v>
      </c>
      <c r="F1296" s="473" t="s">
        <v>535</v>
      </c>
    </row>
    <row r="1297" spans="1:6" x14ac:dyDescent="0.2">
      <c r="A1297" s="428"/>
      <c r="B1297" s="800"/>
      <c r="C1297" s="470"/>
      <c r="D1297" s="471" t="s">
        <v>729</v>
      </c>
      <c r="E1297" s="472" t="s">
        <v>730</v>
      </c>
      <c r="F1297" s="473">
        <v>175.32</v>
      </c>
    </row>
    <row r="1298" spans="1:6" x14ac:dyDescent="0.2">
      <c r="A1298" s="428"/>
      <c r="B1298" s="800"/>
      <c r="C1298" s="470"/>
      <c r="D1298" s="471" t="s">
        <v>937</v>
      </c>
      <c r="E1298" s="472" t="s">
        <v>730</v>
      </c>
      <c r="F1298" s="473">
        <v>175.32</v>
      </c>
    </row>
    <row r="1299" spans="1:6" ht="24" x14ac:dyDescent="0.2">
      <c r="A1299" s="428"/>
      <c r="B1299" s="800"/>
      <c r="C1299" s="470"/>
      <c r="D1299" s="471" t="s">
        <v>938</v>
      </c>
      <c r="E1299" s="472" t="s">
        <v>903</v>
      </c>
      <c r="F1299" s="473">
        <v>525.97</v>
      </c>
    </row>
    <row r="1300" spans="1:6" x14ac:dyDescent="0.2">
      <c r="A1300" s="428"/>
      <c r="B1300" s="800"/>
      <c r="C1300" s="470"/>
      <c r="D1300" s="471" t="s">
        <v>929</v>
      </c>
      <c r="E1300" s="472" t="s">
        <v>730</v>
      </c>
      <c r="F1300" s="473">
        <v>175.32</v>
      </c>
    </row>
    <row r="1301" spans="1:6" x14ac:dyDescent="0.2">
      <c r="A1301" s="428"/>
      <c r="B1301" s="800"/>
      <c r="C1301" s="470"/>
      <c r="D1301" s="471" t="s">
        <v>939</v>
      </c>
      <c r="E1301" s="472" t="s">
        <v>921</v>
      </c>
      <c r="F1301" s="473">
        <v>87.66</v>
      </c>
    </row>
    <row r="1302" spans="1:6" x14ac:dyDescent="0.2">
      <c r="A1302" s="428"/>
      <c r="B1302" s="800"/>
      <c r="C1302" s="470"/>
      <c r="D1302" s="471" t="s">
        <v>940</v>
      </c>
      <c r="E1302" s="472" t="s">
        <v>894</v>
      </c>
      <c r="F1302" s="473">
        <v>788.96</v>
      </c>
    </row>
    <row r="1303" spans="1:6" ht="24" x14ac:dyDescent="0.2">
      <c r="A1303" s="428"/>
      <c r="B1303" s="800"/>
      <c r="C1303" s="470"/>
      <c r="D1303" s="471" t="s">
        <v>904</v>
      </c>
      <c r="E1303" s="472" t="s">
        <v>912</v>
      </c>
      <c r="F1303" s="473">
        <v>262.99</v>
      </c>
    </row>
    <row r="1304" spans="1:6" x14ac:dyDescent="0.2">
      <c r="A1304" s="428"/>
      <c r="B1304" s="800"/>
      <c r="C1304" s="470"/>
      <c r="D1304" s="471" t="s">
        <v>728</v>
      </c>
      <c r="E1304" s="472" t="s">
        <v>915</v>
      </c>
      <c r="F1304" s="473">
        <v>438.31</v>
      </c>
    </row>
    <row r="1305" spans="1:6" ht="48" x14ac:dyDescent="0.2">
      <c r="A1305" s="428"/>
      <c r="B1305" s="800"/>
      <c r="C1305" s="470"/>
      <c r="D1305" s="471" t="s">
        <v>941</v>
      </c>
      <c r="E1305" s="472" t="s">
        <v>942</v>
      </c>
      <c r="F1305" s="473" t="s">
        <v>1561</v>
      </c>
    </row>
    <row r="1306" spans="1:6" ht="48" x14ac:dyDescent="0.2">
      <c r="A1306" s="428"/>
      <c r="B1306" s="800"/>
      <c r="C1306" s="470"/>
      <c r="D1306" s="471" t="s">
        <v>943</v>
      </c>
      <c r="E1306" s="472" t="s">
        <v>944</v>
      </c>
      <c r="F1306" s="473" t="s">
        <v>1562</v>
      </c>
    </row>
    <row r="1307" spans="1:6" ht="48" x14ac:dyDescent="0.2">
      <c r="A1307" s="428"/>
      <c r="B1307" s="800"/>
      <c r="C1307" s="470"/>
      <c r="D1307" s="471" t="s">
        <v>945</v>
      </c>
      <c r="E1307" s="472" t="s">
        <v>946</v>
      </c>
      <c r="F1307" s="473">
        <v>131.49</v>
      </c>
    </row>
    <row r="1308" spans="1:6" ht="48" x14ac:dyDescent="0.2">
      <c r="A1308" s="428"/>
      <c r="B1308" s="800"/>
      <c r="C1308" s="470"/>
      <c r="D1308" s="471" t="s">
        <v>947</v>
      </c>
      <c r="E1308" s="472" t="s">
        <v>948</v>
      </c>
      <c r="F1308" s="473">
        <v>219.16</v>
      </c>
    </row>
    <row r="1309" spans="1:6" ht="48" x14ac:dyDescent="0.2">
      <c r="A1309" s="428"/>
      <c r="B1309" s="800"/>
      <c r="C1309" s="470"/>
      <c r="D1309" s="471" t="s">
        <v>949</v>
      </c>
      <c r="E1309" s="472" t="s">
        <v>934</v>
      </c>
      <c r="F1309" s="473">
        <v>876.62</v>
      </c>
    </row>
    <row r="1310" spans="1:6" ht="48" x14ac:dyDescent="0.2">
      <c r="A1310" s="428"/>
      <c r="B1310" s="800"/>
      <c r="C1310" s="470"/>
      <c r="D1310" s="471" t="s">
        <v>950</v>
      </c>
      <c r="E1310" s="472" t="s">
        <v>948</v>
      </c>
      <c r="F1310" s="473">
        <v>219.16</v>
      </c>
    </row>
    <row r="1311" spans="1:6" ht="48" x14ac:dyDescent="0.2">
      <c r="A1311" s="428"/>
      <c r="B1311" s="800"/>
      <c r="C1311" s="470"/>
      <c r="D1311" s="471" t="s">
        <v>951</v>
      </c>
      <c r="E1311" s="472" t="s">
        <v>946</v>
      </c>
      <c r="F1311" s="473">
        <v>131.49</v>
      </c>
    </row>
    <row r="1312" spans="1:6" x14ac:dyDescent="0.2">
      <c r="A1312" s="428"/>
      <c r="B1312" s="801"/>
      <c r="C1312" s="470"/>
      <c r="D1312" s="471" t="s">
        <v>707</v>
      </c>
      <c r="E1312" s="472" t="s">
        <v>898</v>
      </c>
      <c r="F1312" s="473"/>
    </row>
    <row r="1313" spans="1:6" ht="76.5" x14ac:dyDescent="0.2">
      <c r="A1313" s="428"/>
      <c r="B1313" s="871">
        <v>71</v>
      </c>
      <c r="C1313" s="466" t="s">
        <v>1563</v>
      </c>
      <c r="D1313" s="467" t="s">
        <v>1564</v>
      </c>
      <c r="E1313" s="468" t="s">
        <v>1565</v>
      </c>
      <c r="F1313" s="469" t="s">
        <v>1566</v>
      </c>
    </row>
    <row r="1314" spans="1:6" ht="48" x14ac:dyDescent="0.2">
      <c r="A1314" s="428"/>
      <c r="B1314" s="800"/>
      <c r="C1314" s="470"/>
      <c r="D1314" s="471" t="s">
        <v>1274</v>
      </c>
      <c r="E1314" s="472" t="s">
        <v>1275</v>
      </c>
      <c r="F1314" s="473" t="s">
        <v>535</v>
      </c>
    </row>
    <row r="1315" spans="1:6" x14ac:dyDescent="0.2">
      <c r="A1315" s="428"/>
      <c r="B1315" s="800"/>
      <c r="C1315" s="470"/>
      <c r="D1315" s="471" t="s">
        <v>708</v>
      </c>
      <c r="E1315" s="472" t="s">
        <v>899</v>
      </c>
      <c r="F1315" s="473" t="s">
        <v>535</v>
      </c>
    </row>
    <row r="1316" spans="1:6" x14ac:dyDescent="0.2">
      <c r="A1316" s="428"/>
      <c r="B1316" s="800"/>
      <c r="C1316" s="470"/>
      <c r="D1316" s="471" t="s">
        <v>729</v>
      </c>
      <c r="E1316" s="472" t="s">
        <v>730</v>
      </c>
      <c r="F1316" s="473">
        <v>400.51</v>
      </c>
    </row>
    <row r="1317" spans="1:6" x14ac:dyDescent="0.2">
      <c r="A1317" s="428"/>
      <c r="B1317" s="800"/>
      <c r="C1317" s="470"/>
      <c r="D1317" s="471" t="s">
        <v>937</v>
      </c>
      <c r="E1317" s="472" t="s">
        <v>730</v>
      </c>
      <c r="F1317" s="473">
        <v>400.51</v>
      </c>
    </row>
    <row r="1318" spans="1:6" ht="24" x14ac:dyDescent="0.2">
      <c r="A1318" s="428"/>
      <c r="B1318" s="800"/>
      <c r="C1318" s="470"/>
      <c r="D1318" s="471" t="s">
        <v>938</v>
      </c>
      <c r="E1318" s="472" t="s">
        <v>903</v>
      </c>
      <c r="F1318" s="473" t="s">
        <v>1567</v>
      </c>
    </row>
    <row r="1319" spans="1:6" x14ac:dyDescent="0.2">
      <c r="A1319" s="428"/>
      <c r="B1319" s="800"/>
      <c r="C1319" s="470"/>
      <c r="D1319" s="471" t="s">
        <v>929</v>
      </c>
      <c r="E1319" s="472" t="s">
        <v>730</v>
      </c>
      <c r="F1319" s="473">
        <v>400.51</v>
      </c>
    </row>
    <row r="1320" spans="1:6" x14ac:dyDescent="0.2">
      <c r="A1320" s="428"/>
      <c r="B1320" s="800"/>
      <c r="C1320" s="470"/>
      <c r="D1320" s="471" t="s">
        <v>939</v>
      </c>
      <c r="E1320" s="472" t="s">
        <v>921</v>
      </c>
      <c r="F1320" s="473">
        <v>200.26</v>
      </c>
    </row>
    <row r="1321" spans="1:6" x14ac:dyDescent="0.2">
      <c r="A1321" s="428"/>
      <c r="B1321" s="800"/>
      <c r="C1321" s="470"/>
      <c r="D1321" s="471" t="s">
        <v>940</v>
      </c>
      <c r="E1321" s="472" t="s">
        <v>894</v>
      </c>
      <c r="F1321" s="473" t="s">
        <v>1568</v>
      </c>
    </row>
    <row r="1322" spans="1:6" ht="24" x14ac:dyDescent="0.2">
      <c r="A1322" s="428"/>
      <c r="B1322" s="800"/>
      <c r="C1322" s="470"/>
      <c r="D1322" s="471" t="s">
        <v>904</v>
      </c>
      <c r="E1322" s="472" t="s">
        <v>912</v>
      </c>
      <c r="F1322" s="473">
        <v>600.77</v>
      </c>
    </row>
    <row r="1323" spans="1:6" x14ac:dyDescent="0.2">
      <c r="A1323" s="428"/>
      <c r="B1323" s="800"/>
      <c r="C1323" s="470"/>
      <c r="D1323" s="471" t="s">
        <v>728</v>
      </c>
      <c r="E1323" s="472" t="s">
        <v>915</v>
      </c>
      <c r="F1323" s="473" t="s">
        <v>1569</v>
      </c>
    </row>
    <row r="1324" spans="1:6" ht="48" x14ac:dyDescent="0.2">
      <c r="A1324" s="428"/>
      <c r="B1324" s="800"/>
      <c r="C1324" s="470"/>
      <c r="D1324" s="471" t="s">
        <v>941</v>
      </c>
      <c r="E1324" s="472" t="s">
        <v>942</v>
      </c>
      <c r="F1324" s="473" t="s">
        <v>1570</v>
      </c>
    </row>
    <row r="1325" spans="1:6" ht="48" x14ac:dyDescent="0.2">
      <c r="A1325" s="428"/>
      <c r="B1325" s="800"/>
      <c r="C1325" s="470"/>
      <c r="D1325" s="471" t="s">
        <v>943</v>
      </c>
      <c r="E1325" s="472" t="s">
        <v>944</v>
      </c>
      <c r="F1325" s="473" t="s">
        <v>1571</v>
      </c>
    </row>
    <row r="1326" spans="1:6" ht="48" x14ac:dyDescent="0.2">
      <c r="A1326" s="428"/>
      <c r="B1326" s="800"/>
      <c r="C1326" s="470"/>
      <c r="D1326" s="471" t="s">
        <v>945</v>
      </c>
      <c r="E1326" s="472" t="s">
        <v>946</v>
      </c>
      <c r="F1326" s="473">
        <v>300.38</v>
      </c>
    </row>
    <row r="1327" spans="1:6" ht="48" x14ac:dyDescent="0.2">
      <c r="A1327" s="428"/>
      <c r="B1327" s="800"/>
      <c r="C1327" s="470"/>
      <c r="D1327" s="471" t="s">
        <v>947</v>
      </c>
      <c r="E1327" s="472" t="s">
        <v>948</v>
      </c>
      <c r="F1327" s="473">
        <v>500.64</v>
      </c>
    </row>
    <row r="1328" spans="1:6" ht="48" x14ac:dyDescent="0.2">
      <c r="A1328" s="428"/>
      <c r="B1328" s="800"/>
      <c r="C1328" s="470"/>
      <c r="D1328" s="471" t="s">
        <v>949</v>
      </c>
      <c r="E1328" s="472" t="s">
        <v>934</v>
      </c>
      <c r="F1328" s="473" t="s">
        <v>1572</v>
      </c>
    </row>
    <row r="1329" spans="1:6" ht="48" x14ac:dyDescent="0.2">
      <c r="A1329" s="428"/>
      <c r="B1329" s="800"/>
      <c r="C1329" s="470"/>
      <c r="D1329" s="471" t="s">
        <v>950</v>
      </c>
      <c r="E1329" s="472" t="s">
        <v>948</v>
      </c>
      <c r="F1329" s="473">
        <v>500.64</v>
      </c>
    </row>
    <row r="1330" spans="1:6" ht="48" x14ac:dyDescent="0.2">
      <c r="A1330" s="428"/>
      <c r="B1330" s="800"/>
      <c r="C1330" s="470"/>
      <c r="D1330" s="471" t="s">
        <v>951</v>
      </c>
      <c r="E1330" s="472" t="s">
        <v>946</v>
      </c>
      <c r="F1330" s="473">
        <v>300.38</v>
      </c>
    </row>
    <row r="1331" spans="1:6" x14ac:dyDescent="0.2">
      <c r="A1331" s="428"/>
      <c r="B1331" s="801"/>
      <c r="C1331" s="470"/>
      <c r="D1331" s="471" t="s">
        <v>707</v>
      </c>
      <c r="E1331" s="472" t="s">
        <v>898</v>
      </c>
      <c r="F1331" s="473"/>
    </row>
    <row r="1332" spans="1:6" ht="51" x14ac:dyDescent="0.2">
      <c r="A1332" s="428"/>
      <c r="B1332" s="871">
        <v>72</v>
      </c>
      <c r="C1332" s="466" t="s">
        <v>1573</v>
      </c>
      <c r="D1332" s="467" t="s">
        <v>1574</v>
      </c>
      <c r="E1332" s="468" t="s">
        <v>1575</v>
      </c>
      <c r="F1332" s="469" t="s">
        <v>1576</v>
      </c>
    </row>
    <row r="1333" spans="1:6" ht="48" x14ac:dyDescent="0.2">
      <c r="A1333" s="428"/>
      <c r="B1333" s="800"/>
      <c r="C1333" s="470"/>
      <c r="D1333" s="471" t="s">
        <v>1274</v>
      </c>
      <c r="E1333" s="472" t="s">
        <v>1560</v>
      </c>
      <c r="F1333" s="473" t="s">
        <v>535</v>
      </c>
    </row>
    <row r="1334" spans="1:6" x14ac:dyDescent="0.2">
      <c r="A1334" s="428"/>
      <c r="B1334" s="800"/>
      <c r="C1334" s="470"/>
      <c r="D1334" s="471" t="s">
        <v>708</v>
      </c>
      <c r="E1334" s="472" t="s">
        <v>899</v>
      </c>
      <c r="F1334" s="473" t="s">
        <v>535</v>
      </c>
    </row>
    <row r="1335" spans="1:6" x14ac:dyDescent="0.2">
      <c r="A1335" s="428"/>
      <c r="B1335" s="800"/>
      <c r="C1335" s="470"/>
      <c r="D1335" s="471" t="s">
        <v>729</v>
      </c>
      <c r="E1335" s="472" t="s">
        <v>730</v>
      </c>
      <c r="F1335" s="473">
        <v>114.82</v>
      </c>
    </row>
    <row r="1336" spans="1:6" x14ac:dyDescent="0.2">
      <c r="A1336" s="428"/>
      <c r="B1336" s="800"/>
      <c r="C1336" s="470"/>
      <c r="D1336" s="471" t="s">
        <v>937</v>
      </c>
      <c r="E1336" s="472" t="s">
        <v>730</v>
      </c>
      <c r="F1336" s="473">
        <v>114.82</v>
      </c>
    </row>
    <row r="1337" spans="1:6" ht="24" x14ac:dyDescent="0.2">
      <c r="A1337" s="428"/>
      <c r="B1337" s="800"/>
      <c r="C1337" s="470"/>
      <c r="D1337" s="471" t="s">
        <v>938</v>
      </c>
      <c r="E1337" s="472" t="s">
        <v>903</v>
      </c>
      <c r="F1337" s="473">
        <v>344.45</v>
      </c>
    </row>
    <row r="1338" spans="1:6" x14ac:dyDescent="0.2">
      <c r="A1338" s="428"/>
      <c r="B1338" s="800"/>
      <c r="C1338" s="470"/>
      <c r="D1338" s="471" t="s">
        <v>929</v>
      </c>
      <c r="E1338" s="472" t="s">
        <v>730</v>
      </c>
      <c r="F1338" s="473">
        <v>114.82</v>
      </c>
    </row>
    <row r="1339" spans="1:6" x14ac:dyDescent="0.2">
      <c r="A1339" s="428"/>
      <c r="B1339" s="800"/>
      <c r="C1339" s="470"/>
      <c r="D1339" s="471" t="s">
        <v>939</v>
      </c>
      <c r="E1339" s="472" t="s">
        <v>921</v>
      </c>
      <c r="F1339" s="473">
        <v>57.41</v>
      </c>
    </row>
    <row r="1340" spans="1:6" x14ac:dyDescent="0.2">
      <c r="A1340" s="428"/>
      <c r="B1340" s="800"/>
      <c r="C1340" s="470"/>
      <c r="D1340" s="471" t="s">
        <v>940</v>
      </c>
      <c r="E1340" s="472" t="s">
        <v>894</v>
      </c>
      <c r="F1340" s="473">
        <v>516.66999999999996</v>
      </c>
    </row>
    <row r="1341" spans="1:6" ht="24" x14ac:dyDescent="0.2">
      <c r="A1341" s="428"/>
      <c r="B1341" s="800"/>
      <c r="C1341" s="470"/>
      <c r="D1341" s="471" t="s">
        <v>904</v>
      </c>
      <c r="E1341" s="472" t="s">
        <v>912</v>
      </c>
      <c r="F1341" s="473">
        <v>172.22</v>
      </c>
    </row>
    <row r="1342" spans="1:6" x14ac:dyDescent="0.2">
      <c r="A1342" s="428"/>
      <c r="B1342" s="800"/>
      <c r="C1342" s="470"/>
      <c r="D1342" s="471" t="s">
        <v>728</v>
      </c>
      <c r="E1342" s="472" t="s">
        <v>915</v>
      </c>
      <c r="F1342" s="473">
        <v>287.04000000000002</v>
      </c>
    </row>
    <row r="1343" spans="1:6" ht="48" x14ac:dyDescent="0.2">
      <c r="A1343" s="428"/>
      <c r="B1343" s="800"/>
      <c r="C1343" s="470"/>
      <c r="D1343" s="471" t="s">
        <v>941</v>
      </c>
      <c r="E1343" s="472" t="s">
        <v>942</v>
      </c>
      <c r="F1343" s="473" t="s">
        <v>1577</v>
      </c>
    </row>
    <row r="1344" spans="1:6" ht="48" x14ac:dyDescent="0.2">
      <c r="A1344" s="428"/>
      <c r="B1344" s="800"/>
      <c r="C1344" s="470"/>
      <c r="D1344" s="471" t="s">
        <v>943</v>
      </c>
      <c r="E1344" s="472" t="s">
        <v>944</v>
      </c>
      <c r="F1344" s="473" t="s">
        <v>1578</v>
      </c>
    </row>
    <row r="1345" spans="1:6" ht="48" x14ac:dyDescent="0.2">
      <c r="A1345" s="428"/>
      <c r="B1345" s="800"/>
      <c r="C1345" s="470"/>
      <c r="D1345" s="471" t="s">
        <v>945</v>
      </c>
      <c r="E1345" s="472" t="s">
        <v>946</v>
      </c>
      <c r="F1345" s="473">
        <v>86.11</v>
      </c>
    </row>
    <row r="1346" spans="1:6" ht="48" x14ac:dyDescent="0.2">
      <c r="A1346" s="428"/>
      <c r="B1346" s="800"/>
      <c r="C1346" s="470"/>
      <c r="D1346" s="471" t="s">
        <v>947</v>
      </c>
      <c r="E1346" s="472" t="s">
        <v>948</v>
      </c>
      <c r="F1346" s="473">
        <v>143.52000000000001</v>
      </c>
    </row>
    <row r="1347" spans="1:6" ht="48" x14ac:dyDescent="0.2">
      <c r="A1347" s="428"/>
      <c r="B1347" s="800"/>
      <c r="C1347" s="470"/>
      <c r="D1347" s="471" t="s">
        <v>949</v>
      </c>
      <c r="E1347" s="472" t="s">
        <v>934</v>
      </c>
      <c r="F1347" s="473">
        <v>574.08000000000004</v>
      </c>
    </row>
    <row r="1348" spans="1:6" ht="48" x14ac:dyDescent="0.2">
      <c r="A1348" s="428"/>
      <c r="B1348" s="800"/>
      <c r="C1348" s="470"/>
      <c r="D1348" s="471" t="s">
        <v>950</v>
      </c>
      <c r="E1348" s="472" t="s">
        <v>948</v>
      </c>
      <c r="F1348" s="473">
        <v>143.52000000000001</v>
      </c>
    </row>
    <row r="1349" spans="1:6" ht="48" x14ac:dyDescent="0.2">
      <c r="A1349" s="428"/>
      <c r="B1349" s="800"/>
      <c r="C1349" s="470"/>
      <c r="D1349" s="471" t="s">
        <v>951</v>
      </c>
      <c r="E1349" s="472" t="s">
        <v>946</v>
      </c>
      <c r="F1349" s="473">
        <v>86.11</v>
      </c>
    </row>
    <row r="1350" spans="1:6" x14ac:dyDescent="0.2">
      <c r="A1350" s="428"/>
      <c r="B1350" s="801"/>
      <c r="C1350" s="470"/>
      <c r="D1350" s="471" t="s">
        <v>707</v>
      </c>
      <c r="E1350" s="472" t="s">
        <v>898</v>
      </c>
      <c r="F1350" s="473"/>
    </row>
    <row r="1351" spans="1:6" ht="51" x14ac:dyDescent="0.2">
      <c r="A1351" s="428"/>
      <c r="B1351" s="871">
        <v>73</v>
      </c>
      <c r="C1351" s="466" t="s">
        <v>1579</v>
      </c>
      <c r="D1351" s="467" t="s">
        <v>1557</v>
      </c>
      <c r="E1351" s="468" t="s">
        <v>1580</v>
      </c>
      <c r="F1351" s="469" t="s">
        <v>1581</v>
      </c>
    </row>
    <row r="1352" spans="1:6" ht="48" x14ac:dyDescent="0.2">
      <c r="A1352" s="428"/>
      <c r="B1352" s="800"/>
      <c r="C1352" s="470"/>
      <c r="D1352" s="471" t="s">
        <v>1274</v>
      </c>
      <c r="E1352" s="472" t="s">
        <v>1560</v>
      </c>
      <c r="F1352" s="473" t="s">
        <v>535</v>
      </c>
    </row>
    <row r="1353" spans="1:6" x14ac:dyDescent="0.2">
      <c r="A1353" s="428"/>
      <c r="B1353" s="800"/>
      <c r="C1353" s="470"/>
      <c r="D1353" s="471" t="s">
        <v>708</v>
      </c>
      <c r="E1353" s="472" t="s">
        <v>899</v>
      </c>
      <c r="F1353" s="473" t="s">
        <v>535</v>
      </c>
    </row>
    <row r="1354" spans="1:6" x14ac:dyDescent="0.2">
      <c r="A1354" s="428"/>
      <c r="B1354" s="800"/>
      <c r="C1354" s="470"/>
      <c r="D1354" s="471" t="s">
        <v>729</v>
      </c>
      <c r="E1354" s="472" t="s">
        <v>730</v>
      </c>
      <c r="F1354" s="473">
        <v>122.91</v>
      </c>
    </row>
    <row r="1355" spans="1:6" x14ac:dyDescent="0.2">
      <c r="A1355" s="428"/>
      <c r="B1355" s="800"/>
      <c r="C1355" s="470"/>
      <c r="D1355" s="471" t="s">
        <v>937</v>
      </c>
      <c r="E1355" s="472" t="s">
        <v>730</v>
      </c>
      <c r="F1355" s="473">
        <v>122.91</v>
      </c>
    </row>
    <row r="1356" spans="1:6" ht="24" x14ac:dyDescent="0.2">
      <c r="A1356" s="428"/>
      <c r="B1356" s="800"/>
      <c r="C1356" s="470"/>
      <c r="D1356" s="471" t="s">
        <v>938</v>
      </c>
      <c r="E1356" s="472" t="s">
        <v>903</v>
      </c>
      <c r="F1356" s="473">
        <v>368.73</v>
      </c>
    </row>
    <row r="1357" spans="1:6" x14ac:dyDescent="0.2">
      <c r="A1357" s="428"/>
      <c r="B1357" s="800"/>
      <c r="C1357" s="470"/>
      <c r="D1357" s="471" t="s">
        <v>929</v>
      </c>
      <c r="E1357" s="472" t="s">
        <v>730</v>
      </c>
      <c r="F1357" s="473">
        <v>122.91</v>
      </c>
    </row>
    <row r="1358" spans="1:6" x14ac:dyDescent="0.2">
      <c r="A1358" s="428"/>
      <c r="B1358" s="800"/>
      <c r="C1358" s="470"/>
      <c r="D1358" s="471" t="s">
        <v>939</v>
      </c>
      <c r="E1358" s="472" t="s">
        <v>921</v>
      </c>
      <c r="F1358" s="473">
        <v>61.45</v>
      </c>
    </row>
    <row r="1359" spans="1:6" x14ac:dyDescent="0.2">
      <c r="A1359" s="428"/>
      <c r="B1359" s="800"/>
      <c r="C1359" s="470"/>
      <c r="D1359" s="471" t="s">
        <v>940</v>
      </c>
      <c r="E1359" s="472" t="s">
        <v>894</v>
      </c>
      <c r="F1359" s="473">
        <v>553.09</v>
      </c>
    </row>
    <row r="1360" spans="1:6" ht="24" x14ac:dyDescent="0.2">
      <c r="A1360" s="428"/>
      <c r="B1360" s="800"/>
      <c r="C1360" s="470"/>
      <c r="D1360" s="471" t="s">
        <v>904</v>
      </c>
      <c r="E1360" s="472" t="s">
        <v>912</v>
      </c>
      <c r="F1360" s="473">
        <v>184.36</v>
      </c>
    </row>
    <row r="1361" spans="1:6" x14ac:dyDescent="0.2">
      <c r="A1361" s="428"/>
      <c r="B1361" s="800"/>
      <c r="C1361" s="470"/>
      <c r="D1361" s="471" t="s">
        <v>728</v>
      </c>
      <c r="E1361" s="472" t="s">
        <v>915</v>
      </c>
      <c r="F1361" s="473">
        <v>307.27</v>
      </c>
    </row>
    <row r="1362" spans="1:6" ht="48" x14ac:dyDescent="0.2">
      <c r="A1362" s="428"/>
      <c r="B1362" s="800"/>
      <c r="C1362" s="470"/>
      <c r="D1362" s="471" t="s">
        <v>941</v>
      </c>
      <c r="E1362" s="472" t="s">
        <v>942</v>
      </c>
      <c r="F1362" s="473" t="s">
        <v>1582</v>
      </c>
    </row>
    <row r="1363" spans="1:6" ht="48" x14ac:dyDescent="0.2">
      <c r="A1363" s="428"/>
      <c r="B1363" s="800"/>
      <c r="C1363" s="470"/>
      <c r="D1363" s="471" t="s">
        <v>943</v>
      </c>
      <c r="E1363" s="472" t="s">
        <v>944</v>
      </c>
      <c r="F1363" s="473" t="s">
        <v>1583</v>
      </c>
    </row>
    <row r="1364" spans="1:6" ht="48" x14ac:dyDescent="0.2">
      <c r="A1364" s="428"/>
      <c r="B1364" s="800"/>
      <c r="C1364" s="470"/>
      <c r="D1364" s="471" t="s">
        <v>945</v>
      </c>
      <c r="E1364" s="472" t="s">
        <v>946</v>
      </c>
      <c r="F1364" s="473">
        <v>92.18</v>
      </c>
    </row>
    <row r="1365" spans="1:6" ht="48" x14ac:dyDescent="0.2">
      <c r="A1365" s="428"/>
      <c r="B1365" s="800"/>
      <c r="C1365" s="470"/>
      <c r="D1365" s="471" t="s">
        <v>947</v>
      </c>
      <c r="E1365" s="472" t="s">
        <v>948</v>
      </c>
      <c r="F1365" s="473">
        <v>153.63999999999999</v>
      </c>
    </row>
    <row r="1366" spans="1:6" ht="48" x14ac:dyDescent="0.2">
      <c r="A1366" s="428"/>
      <c r="B1366" s="800"/>
      <c r="C1366" s="470"/>
      <c r="D1366" s="471" t="s">
        <v>949</v>
      </c>
      <c r="E1366" s="472" t="s">
        <v>934</v>
      </c>
      <c r="F1366" s="473">
        <v>614.54</v>
      </c>
    </row>
    <row r="1367" spans="1:6" ht="48" x14ac:dyDescent="0.2">
      <c r="A1367" s="428"/>
      <c r="B1367" s="800"/>
      <c r="C1367" s="470"/>
      <c r="D1367" s="471" t="s">
        <v>950</v>
      </c>
      <c r="E1367" s="472" t="s">
        <v>948</v>
      </c>
      <c r="F1367" s="473">
        <v>153.63999999999999</v>
      </c>
    </row>
    <row r="1368" spans="1:6" ht="48" x14ac:dyDescent="0.2">
      <c r="A1368" s="428"/>
      <c r="B1368" s="800"/>
      <c r="C1368" s="470"/>
      <c r="D1368" s="471" t="s">
        <v>951</v>
      </c>
      <c r="E1368" s="472" t="s">
        <v>946</v>
      </c>
      <c r="F1368" s="473">
        <v>92.18</v>
      </c>
    </row>
    <row r="1369" spans="1:6" x14ac:dyDescent="0.2">
      <c r="A1369" s="428"/>
      <c r="B1369" s="801"/>
      <c r="C1369" s="470"/>
      <c r="D1369" s="471" t="s">
        <v>707</v>
      </c>
      <c r="E1369" s="472" t="s">
        <v>898</v>
      </c>
      <c r="F1369" s="473"/>
    </row>
    <row r="1370" spans="1:6" ht="63.75" x14ac:dyDescent="0.2">
      <c r="A1370" s="428"/>
      <c r="B1370" s="871">
        <v>74</v>
      </c>
      <c r="C1370" s="466" t="s">
        <v>1584</v>
      </c>
      <c r="D1370" s="467" t="s">
        <v>1585</v>
      </c>
      <c r="E1370" s="468" t="s">
        <v>1586</v>
      </c>
      <c r="F1370" s="469" t="s">
        <v>1587</v>
      </c>
    </row>
    <row r="1371" spans="1:6" ht="48" x14ac:dyDescent="0.2">
      <c r="A1371" s="428"/>
      <c r="B1371" s="800"/>
      <c r="C1371" s="470"/>
      <c r="D1371" s="471" t="s">
        <v>1274</v>
      </c>
      <c r="E1371" s="472" t="s">
        <v>1275</v>
      </c>
      <c r="F1371" s="473" t="s">
        <v>535</v>
      </c>
    </row>
    <row r="1372" spans="1:6" x14ac:dyDescent="0.2">
      <c r="A1372" s="428"/>
      <c r="B1372" s="800"/>
      <c r="C1372" s="470"/>
      <c r="D1372" s="471" t="s">
        <v>708</v>
      </c>
      <c r="E1372" s="472" t="s">
        <v>899</v>
      </c>
      <c r="F1372" s="473" t="s">
        <v>535</v>
      </c>
    </row>
    <row r="1373" spans="1:6" x14ac:dyDescent="0.2">
      <c r="A1373" s="428"/>
      <c r="B1373" s="800"/>
      <c r="C1373" s="470"/>
      <c r="D1373" s="471" t="s">
        <v>729</v>
      </c>
      <c r="E1373" s="472" t="s">
        <v>730</v>
      </c>
      <c r="F1373" s="473">
        <v>581.95000000000005</v>
      </c>
    </row>
    <row r="1374" spans="1:6" x14ac:dyDescent="0.2">
      <c r="A1374" s="428"/>
      <c r="B1374" s="800"/>
      <c r="C1374" s="470"/>
      <c r="D1374" s="471" t="s">
        <v>937</v>
      </c>
      <c r="E1374" s="472" t="s">
        <v>730</v>
      </c>
      <c r="F1374" s="473">
        <v>581.95000000000005</v>
      </c>
    </row>
    <row r="1375" spans="1:6" ht="24" x14ac:dyDescent="0.2">
      <c r="A1375" s="428"/>
      <c r="B1375" s="800"/>
      <c r="C1375" s="470"/>
      <c r="D1375" s="471" t="s">
        <v>938</v>
      </c>
      <c r="E1375" s="472" t="s">
        <v>903</v>
      </c>
      <c r="F1375" s="473" t="s">
        <v>1588</v>
      </c>
    </row>
    <row r="1376" spans="1:6" x14ac:dyDescent="0.2">
      <c r="A1376" s="428"/>
      <c r="B1376" s="800"/>
      <c r="C1376" s="470"/>
      <c r="D1376" s="471" t="s">
        <v>929</v>
      </c>
      <c r="E1376" s="472" t="s">
        <v>730</v>
      </c>
      <c r="F1376" s="473">
        <v>581.95000000000005</v>
      </c>
    </row>
    <row r="1377" spans="1:6" x14ac:dyDescent="0.2">
      <c r="A1377" s="428"/>
      <c r="B1377" s="800"/>
      <c r="C1377" s="470"/>
      <c r="D1377" s="471" t="s">
        <v>939</v>
      </c>
      <c r="E1377" s="472" t="s">
        <v>921</v>
      </c>
      <c r="F1377" s="473">
        <v>290.98</v>
      </c>
    </row>
    <row r="1378" spans="1:6" x14ac:dyDescent="0.2">
      <c r="A1378" s="428"/>
      <c r="B1378" s="800"/>
      <c r="C1378" s="470"/>
      <c r="D1378" s="471" t="s">
        <v>940</v>
      </c>
      <c r="E1378" s="472" t="s">
        <v>894</v>
      </c>
      <c r="F1378" s="473" t="s">
        <v>1589</v>
      </c>
    </row>
    <row r="1379" spans="1:6" ht="24" x14ac:dyDescent="0.2">
      <c r="A1379" s="428"/>
      <c r="B1379" s="800"/>
      <c r="C1379" s="470"/>
      <c r="D1379" s="471" t="s">
        <v>904</v>
      </c>
      <c r="E1379" s="472" t="s">
        <v>912</v>
      </c>
      <c r="F1379" s="473">
        <v>872.93</v>
      </c>
    </row>
    <row r="1380" spans="1:6" x14ac:dyDescent="0.2">
      <c r="A1380" s="428"/>
      <c r="B1380" s="800"/>
      <c r="C1380" s="470"/>
      <c r="D1380" s="471" t="s">
        <v>728</v>
      </c>
      <c r="E1380" s="472" t="s">
        <v>915</v>
      </c>
      <c r="F1380" s="473" t="s">
        <v>1590</v>
      </c>
    </row>
    <row r="1381" spans="1:6" ht="48" x14ac:dyDescent="0.2">
      <c r="A1381" s="428"/>
      <c r="B1381" s="800"/>
      <c r="C1381" s="470"/>
      <c r="D1381" s="471" t="s">
        <v>941</v>
      </c>
      <c r="E1381" s="472" t="s">
        <v>942</v>
      </c>
      <c r="F1381" s="473" t="s">
        <v>1591</v>
      </c>
    </row>
    <row r="1382" spans="1:6" ht="48" x14ac:dyDescent="0.2">
      <c r="A1382" s="428"/>
      <c r="B1382" s="800"/>
      <c r="C1382" s="470"/>
      <c r="D1382" s="471" t="s">
        <v>943</v>
      </c>
      <c r="E1382" s="472" t="s">
        <v>944</v>
      </c>
      <c r="F1382" s="473" t="s">
        <v>1592</v>
      </c>
    </row>
    <row r="1383" spans="1:6" ht="48" x14ac:dyDescent="0.2">
      <c r="A1383" s="428"/>
      <c r="B1383" s="800"/>
      <c r="C1383" s="470"/>
      <c r="D1383" s="471" t="s">
        <v>945</v>
      </c>
      <c r="E1383" s="472" t="s">
        <v>946</v>
      </c>
      <c r="F1383" s="473">
        <v>436.46</v>
      </c>
    </row>
    <row r="1384" spans="1:6" ht="48" x14ac:dyDescent="0.2">
      <c r="A1384" s="428"/>
      <c r="B1384" s="800"/>
      <c r="C1384" s="470"/>
      <c r="D1384" s="471" t="s">
        <v>947</v>
      </c>
      <c r="E1384" s="472" t="s">
        <v>948</v>
      </c>
      <c r="F1384" s="473">
        <v>727.44</v>
      </c>
    </row>
    <row r="1385" spans="1:6" ht="48" x14ac:dyDescent="0.2">
      <c r="A1385" s="428"/>
      <c r="B1385" s="800"/>
      <c r="C1385" s="470"/>
      <c r="D1385" s="471" t="s">
        <v>949</v>
      </c>
      <c r="E1385" s="472" t="s">
        <v>934</v>
      </c>
      <c r="F1385" s="473" t="s">
        <v>1593</v>
      </c>
    </row>
    <row r="1386" spans="1:6" ht="48" x14ac:dyDescent="0.2">
      <c r="A1386" s="428"/>
      <c r="B1386" s="800"/>
      <c r="C1386" s="470"/>
      <c r="D1386" s="471" t="s">
        <v>950</v>
      </c>
      <c r="E1386" s="472" t="s">
        <v>948</v>
      </c>
      <c r="F1386" s="473">
        <v>727.44</v>
      </c>
    </row>
    <row r="1387" spans="1:6" ht="48" x14ac:dyDescent="0.2">
      <c r="A1387" s="428"/>
      <c r="B1387" s="800"/>
      <c r="C1387" s="470"/>
      <c r="D1387" s="471" t="s">
        <v>951</v>
      </c>
      <c r="E1387" s="472" t="s">
        <v>946</v>
      </c>
      <c r="F1387" s="473">
        <v>436.46</v>
      </c>
    </row>
    <row r="1388" spans="1:6" x14ac:dyDescent="0.2">
      <c r="A1388" s="428"/>
      <c r="B1388" s="801"/>
      <c r="C1388" s="470"/>
      <c r="D1388" s="471" t="s">
        <v>707</v>
      </c>
      <c r="E1388" s="472" t="s">
        <v>898</v>
      </c>
      <c r="F1388" s="473"/>
    </row>
    <row r="1389" spans="1:6" ht="15" x14ac:dyDescent="0.2">
      <c r="A1389" s="428"/>
      <c r="B1389" s="465"/>
      <c r="C1389" s="795" t="s">
        <v>1594</v>
      </c>
      <c r="D1389" s="796"/>
      <c r="E1389" s="796"/>
      <c r="F1389" s="474" t="s">
        <v>1595</v>
      </c>
    </row>
    <row r="1390" spans="1:6" ht="15" x14ac:dyDescent="0.2">
      <c r="A1390" s="428"/>
      <c r="B1390" s="870" t="s">
        <v>1596</v>
      </c>
      <c r="C1390" s="794"/>
      <c r="D1390" s="794"/>
      <c r="E1390" s="794"/>
      <c r="F1390" s="794"/>
    </row>
    <row r="1391" spans="1:6" ht="51" x14ac:dyDescent="0.2">
      <c r="A1391" s="428"/>
      <c r="B1391" s="871">
        <v>75</v>
      </c>
      <c r="C1391" s="466" t="s">
        <v>1597</v>
      </c>
      <c r="D1391" s="467" t="s">
        <v>1598</v>
      </c>
      <c r="E1391" s="468" t="s">
        <v>1599</v>
      </c>
      <c r="F1391" s="469" t="s">
        <v>1600</v>
      </c>
    </row>
    <row r="1392" spans="1:6" ht="36" x14ac:dyDescent="0.2">
      <c r="A1392" s="428"/>
      <c r="B1392" s="800"/>
      <c r="C1392" s="470"/>
      <c r="D1392" s="471" t="s">
        <v>1601</v>
      </c>
      <c r="E1392" s="472" t="s">
        <v>1602</v>
      </c>
      <c r="F1392" s="473" t="s">
        <v>535</v>
      </c>
    </row>
    <row r="1393" spans="1:6" x14ac:dyDescent="0.2">
      <c r="A1393" s="428"/>
      <c r="B1393" s="800"/>
      <c r="C1393" s="470"/>
      <c r="D1393" s="471" t="s">
        <v>708</v>
      </c>
      <c r="E1393" s="472" t="s">
        <v>899</v>
      </c>
      <c r="F1393" s="473" t="s">
        <v>535</v>
      </c>
    </row>
    <row r="1394" spans="1:6" x14ac:dyDescent="0.2">
      <c r="A1394" s="428"/>
      <c r="B1394" s="800"/>
      <c r="C1394" s="470"/>
      <c r="D1394" s="471" t="s">
        <v>729</v>
      </c>
      <c r="E1394" s="472" t="s">
        <v>730</v>
      </c>
      <c r="F1394" s="473">
        <v>135.25</v>
      </c>
    </row>
    <row r="1395" spans="1:6" x14ac:dyDescent="0.2">
      <c r="A1395" s="428"/>
      <c r="B1395" s="800"/>
      <c r="C1395" s="470"/>
      <c r="D1395" s="471" t="s">
        <v>937</v>
      </c>
      <c r="E1395" s="472" t="s">
        <v>730</v>
      </c>
      <c r="F1395" s="473">
        <v>135.25</v>
      </c>
    </row>
    <row r="1396" spans="1:6" ht="24" x14ac:dyDescent="0.2">
      <c r="A1396" s="428"/>
      <c r="B1396" s="800"/>
      <c r="C1396" s="470"/>
      <c r="D1396" s="471" t="s">
        <v>938</v>
      </c>
      <c r="E1396" s="472" t="s">
        <v>903</v>
      </c>
      <c r="F1396" s="473">
        <v>405.76</v>
      </c>
    </row>
    <row r="1397" spans="1:6" x14ac:dyDescent="0.2">
      <c r="A1397" s="428"/>
      <c r="B1397" s="800"/>
      <c r="C1397" s="470"/>
      <c r="D1397" s="471" t="s">
        <v>929</v>
      </c>
      <c r="E1397" s="472" t="s">
        <v>730</v>
      </c>
      <c r="F1397" s="473">
        <v>135.25</v>
      </c>
    </row>
    <row r="1398" spans="1:6" x14ac:dyDescent="0.2">
      <c r="A1398" s="428"/>
      <c r="B1398" s="800"/>
      <c r="C1398" s="470"/>
      <c r="D1398" s="471" t="s">
        <v>939</v>
      </c>
      <c r="E1398" s="472" t="s">
        <v>921</v>
      </c>
      <c r="F1398" s="473">
        <v>67.63</v>
      </c>
    </row>
    <row r="1399" spans="1:6" x14ac:dyDescent="0.2">
      <c r="A1399" s="428"/>
      <c r="B1399" s="800"/>
      <c r="C1399" s="470"/>
      <c r="D1399" s="471" t="s">
        <v>940</v>
      </c>
      <c r="E1399" s="472" t="s">
        <v>894</v>
      </c>
      <c r="F1399" s="473">
        <v>608.63</v>
      </c>
    </row>
    <row r="1400" spans="1:6" ht="24" x14ac:dyDescent="0.2">
      <c r="A1400" s="428"/>
      <c r="B1400" s="800"/>
      <c r="C1400" s="470"/>
      <c r="D1400" s="471" t="s">
        <v>904</v>
      </c>
      <c r="E1400" s="472" t="s">
        <v>912</v>
      </c>
      <c r="F1400" s="473">
        <v>202.88</v>
      </c>
    </row>
    <row r="1401" spans="1:6" x14ac:dyDescent="0.2">
      <c r="A1401" s="428"/>
      <c r="B1401" s="800"/>
      <c r="C1401" s="470"/>
      <c r="D1401" s="471" t="s">
        <v>728</v>
      </c>
      <c r="E1401" s="472" t="s">
        <v>915</v>
      </c>
      <c r="F1401" s="473">
        <v>338.13</v>
      </c>
    </row>
    <row r="1402" spans="1:6" ht="48" x14ac:dyDescent="0.2">
      <c r="A1402" s="428"/>
      <c r="B1402" s="800"/>
      <c r="C1402" s="470"/>
      <c r="D1402" s="471" t="s">
        <v>941</v>
      </c>
      <c r="E1402" s="472" t="s">
        <v>942</v>
      </c>
      <c r="F1402" s="473" t="s">
        <v>1603</v>
      </c>
    </row>
    <row r="1403" spans="1:6" ht="48" x14ac:dyDescent="0.2">
      <c r="A1403" s="428"/>
      <c r="B1403" s="800"/>
      <c r="C1403" s="470"/>
      <c r="D1403" s="471" t="s">
        <v>943</v>
      </c>
      <c r="E1403" s="472" t="s">
        <v>944</v>
      </c>
      <c r="F1403" s="473" t="s">
        <v>1604</v>
      </c>
    </row>
    <row r="1404" spans="1:6" ht="48" x14ac:dyDescent="0.2">
      <c r="A1404" s="428"/>
      <c r="B1404" s="800"/>
      <c r="C1404" s="470"/>
      <c r="D1404" s="471" t="s">
        <v>945</v>
      </c>
      <c r="E1404" s="472" t="s">
        <v>946</v>
      </c>
      <c r="F1404" s="473">
        <v>101.44</v>
      </c>
    </row>
    <row r="1405" spans="1:6" ht="48" x14ac:dyDescent="0.2">
      <c r="A1405" s="428"/>
      <c r="B1405" s="800"/>
      <c r="C1405" s="470"/>
      <c r="D1405" s="471" t="s">
        <v>947</v>
      </c>
      <c r="E1405" s="472" t="s">
        <v>948</v>
      </c>
      <c r="F1405" s="473">
        <v>169.07</v>
      </c>
    </row>
    <row r="1406" spans="1:6" ht="48" x14ac:dyDescent="0.2">
      <c r="A1406" s="428"/>
      <c r="B1406" s="800"/>
      <c r="C1406" s="470"/>
      <c r="D1406" s="471" t="s">
        <v>949</v>
      </c>
      <c r="E1406" s="472" t="s">
        <v>934</v>
      </c>
      <c r="F1406" s="473">
        <v>676.26</v>
      </c>
    </row>
    <row r="1407" spans="1:6" ht="48" x14ac:dyDescent="0.2">
      <c r="A1407" s="428"/>
      <c r="B1407" s="800"/>
      <c r="C1407" s="470"/>
      <c r="D1407" s="471" t="s">
        <v>950</v>
      </c>
      <c r="E1407" s="472" t="s">
        <v>948</v>
      </c>
      <c r="F1407" s="473">
        <v>169.07</v>
      </c>
    </row>
    <row r="1408" spans="1:6" ht="48" x14ac:dyDescent="0.2">
      <c r="A1408" s="428"/>
      <c r="B1408" s="800"/>
      <c r="C1408" s="470"/>
      <c r="D1408" s="471" t="s">
        <v>951</v>
      </c>
      <c r="E1408" s="472" t="s">
        <v>946</v>
      </c>
      <c r="F1408" s="473">
        <v>101.44</v>
      </c>
    </row>
    <row r="1409" spans="1:6" x14ac:dyDescent="0.2">
      <c r="A1409" s="428"/>
      <c r="B1409" s="801"/>
      <c r="C1409" s="470"/>
      <c r="D1409" s="471" t="s">
        <v>707</v>
      </c>
      <c r="E1409" s="472" t="s">
        <v>898</v>
      </c>
      <c r="F1409" s="473"/>
    </row>
    <row r="1410" spans="1:6" ht="51" x14ac:dyDescent="0.2">
      <c r="A1410" s="428"/>
      <c r="B1410" s="871">
        <v>76</v>
      </c>
      <c r="C1410" s="466" t="s">
        <v>1605</v>
      </c>
      <c r="D1410" s="467" t="s">
        <v>1606</v>
      </c>
      <c r="E1410" s="468" t="s">
        <v>1607</v>
      </c>
      <c r="F1410" s="469" t="s">
        <v>1608</v>
      </c>
    </row>
    <row r="1411" spans="1:6" ht="36" x14ac:dyDescent="0.2">
      <c r="A1411" s="428"/>
      <c r="B1411" s="800"/>
      <c r="C1411" s="470"/>
      <c r="D1411" s="471" t="s">
        <v>1601</v>
      </c>
      <c r="E1411" s="472" t="s">
        <v>1602</v>
      </c>
      <c r="F1411" s="473" t="s">
        <v>535</v>
      </c>
    </row>
    <row r="1412" spans="1:6" x14ac:dyDescent="0.2">
      <c r="A1412" s="428"/>
      <c r="B1412" s="800"/>
      <c r="C1412" s="470"/>
      <c r="D1412" s="471" t="s">
        <v>708</v>
      </c>
      <c r="E1412" s="472" t="s">
        <v>899</v>
      </c>
      <c r="F1412" s="473" t="s">
        <v>535</v>
      </c>
    </row>
    <row r="1413" spans="1:6" x14ac:dyDescent="0.2">
      <c r="A1413" s="428"/>
      <c r="B1413" s="800"/>
      <c r="C1413" s="470"/>
      <c r="D1413" s="471" t="s">
        <v>729</v>
      </c>
      <c r="E1413" s="472" t="s">
        <v>730</v>
      </c>
      <c r="F1413" s="473">
        <v>157.25</v>
      </c>
    </row>
    <row r="1414" spans="1:6" x14ac:dyDescent="0.2">
      <c r="A1414" s="428"/>
      <c r="B1414" s="800"/>
      <c r="C1414" s="470"/>
      <c r="D1414" s="471" t="s">
        <v>937</v>
      </c>
      <c r="E1414" s="472" t="s">
        <v>730</v>
      </c>
      <c r="F1414" s="473">
        <v>157.25</v>
      </c>
    </row>
    <row r="1415" spans="1:6" ht="24" x14ac:dyDescent="0.2">
      <c r="A1415" s="428"/>
      <c r="B1415" s="800"/>
      <c r="C1415" s="470"/>
      <c r="D1415" s="471" t="s">
        <v>938</v>
      </c>
      <c r="E1415" s="472" t="s">
        <v>903</v>
      </c>
      <c r="F1415" s="473">
        <v>471.74</v>
      </c>
    </row>
    <row r="1416" spans="1:6" x14ac:dyDescent="0.2">
      <c r="A1416" s="428"/>
      <c r="B1416" s="800"/>
      <c r="C1416" s="470"/>
      <c r="D1416" s="471" t="s">
        <v>929</v>
      </c>
      <c r="E1416" s="472" t="s">
        <v>730</v>
      </c>
      <c r="F1416" s="473">
        <v>157.25</v>
      </c>
    </row>
    <row r="1417" spans="1:6" x14ac:dyDescent="0.2">
      <c r="A1417" s="428"/>
      <c r="B1417" s="800"/>
      <c r="C1417" s="470"/>
      <c r="D1417" s="471" t="s">
        <v>939</v>
      </c>
      <c r="E1417" s="472" t="s">
        <v>921</v>
      </c>
      <c r="F1417" s="473">
        <v>78.62</v>
      </c>
    </row>
    <row r="1418" spans="1:6" x14ac:dyDescent="0.2">
      <c r="A1418" s="428"/>
      <c r="B1418" s="800"/>
      <c r="C1418" s="470"/>
      <c r="D1418" s="471" t="s">
        <v>940</v>
      </c>
      <c r="E1418" s="472" t="s">
        <v>894</v>
      </c>
      <c r="F1418" s="473">
        <v>707.62</v>
      </c>
    </row>
    <row r="1419" spans="1:6" ht="24" x14ac:dyDescent="0.2">
      <c r="A1419" s="428"/>
      <c r="B1419" s="800"/>
      <c r="C1419" s="470"/>
      <c r="D1419" s="471" t="s">
        <v>904</v>
      </c>
      <c r="E1419" s="472" t="s">
        <v>912</v>
      </c>
      <c r="F1419" s="473">
        <v>235.87</v>
      </c>
    </row>
    <row r="1420" spans="1:6" x14ac:dyDescent="0.2">
      <c r="A1420" s="428"/>
      <c r="B1420" s="800"/>
      <c r="C1420" s="470"/>
      <c r="D1420" s="471" t="s">
        <v>728</v>
      </c>
      <c r="E1420" s="472" t="s">
        <v>915</v>
      </c>
      <c r="F1420" s="473">
        <v>393.12</v>
      </c>
    </row>
    <row r="1421" spans="1:6" ht="48" x14ac:dyDescent="0.2">
      <c r="A1421" s="428"/>
      <c r="B1421" s="800"/>
      <c r="C1421" s="470"/>
      <c r="D1421" s="471" t="s">
        <v>941</v>
      </c>
      <c r="E1421" s="472" t="s">
        <v>942</v>
      </c>
      <c r="F1421" s="473" t="s">
        <v>1609</v>
      </c>
    </row>
    <row r="1422" spans="1:6" ht="48" x14ac:dyDescent="0.2">
      <c r="A1422" s="428"/>
      <c r="B1422" s="800"/>
      <c r="C1422" s="470"/>
      <c r="D1422" s="471" t="s">
        <v>943</v>
      </c>
      <c r="E1422" s="472" t="s">
        <v>944</v>
      </c>
      <c r="F1422" s="473" t="s">
        <v>1610</v>
      </c>
    </row>
    <row r="1423" spans="1:6" ht="48" x14ac:dyDescent="0.2">
      <c r="A1423" s="428"/>
      <c r="B1423" s="800"/>
      <c r="C1423" s="470"/>
      <c r="D1423" s="471" t="s">
        <v>945</v>
      </c>
      <c r="E1423" s="472" t="s">
        <v>946</v>
      </c>
      <c r="F1423" s="473">
        <v>117.94</v>
      </c>
    </row>
    <row r="1424" spans="1:6" ht="48" x14ac:dyDescent="0.2">
      <c r="A1424" s="428"/>
      <c r="B1424" s="800"/>
      <c r="C1424" s="470"/>
      <c r="D1424" s="471" t="s">
        <v>947</v>
      </c>
      <c r="E1424" s="472" t="s">
        <v>948</v>
      </c>
      <c r="F1424" s="473">
        <v>196.56</v>
      </c>
    </row>
    <row r="1425" spans="1:6" ht="48" x14ac:dyDescent="0.2">
      <c r="A1425" s="428"/>
      <c r="B1425" s="800"/>
      <c r="C1425" s="470"/>
      <c r="D1425" s="471" t="s">
        <v>949</v>
      </c>
      <c r="E1425" s="472" t="s">
        <v>934</v>
      </c>
      <c r="F1425" s="473">
        <v>786.24</v>
      </c>
    </row>
    <row r="1426" spans="1:6" ht="48" x14ac:dyDescent="0.2">
      <c r="A1426" s="428"/>
      <c r="B1426" s="800"/>
      <c r="C1426" s="470"/>
      <c r="D1426" s="471" t="s">
        <v>950</v>
      </c>
      <c r="E1426" s="472" t="s">
        <v>948</v>
      </c>
      <c r="F1426" s="473">
        <v>196.56</v>
      </c>
    </row>
    <row r="1427" spans="1:6" ht="48" x14ac:dyDescent="0.2">
      <c r="A1427" s="428"/>
      <c r="B1427" s="800"/>
      <c r="C1427" s="470"/>
      <c r="D1427" s="471" t="s">
        <v>951</v>
      </c>
      <c r="E1427" s="472" t="s">
        <v>946</v>
      </c>
      <c r="F1427" s="473">
        <v>117.94</v>
      </c>
    </row>
    <row r="1428" spans="1:6" x14ac:dyDescent="0.2">
      <c r="A1428" s="428"/>
      <c r="B1428" s="801"/>
      <c r="C1428" s="470"/>
      <c r="D1428" s="471" t="s">
        <v>707</v>
      </c>
      <c r="E1428" s="472" t="s">
        <v>898</v>
      </c>
      <c r="F1428" s="473"/>
    </row>
    <row r="1429" spans="1:6" ht="76.5" x14ac:dyDescent="0.2">
      <c r="A1429" s="428"/>
      <c r="B1429" s="871">
        <v>77</v>
      </c>
      <c r="C1429" s="466" t="s">
        <v>1611</v>
      </c>
      <c r="D1429" s="467" t="s">
        <v>1392</v>
      </c>
      <c r="E1429" s="468" t="s">
        <v>1393</v>
      </c>
      <c r="F1429" s="469" t="s">
        <v>1394</v>
      </c>
    </row>
    <row r="1430" spans="1:6" ht="48" x14ac:dyDescent="0.2">
      <c r="A1430" s="428"/>
      <c r="B1430" s="800"/>
      <c r="C1430" s="470"/>
      <c r="D1430" s="471" t="s">
        <v>1395</v>
      </c>
      <c r="E1430" s="472" t="s">
        <v>1396</v>
      </c>
      <c r="F1430" s="473" t="s">
        <v>535</v>
      </c>
    </row>
    <row r="1431" spans="1:6" ht="36" x14ac:dyDescent="0.2">
      <c r="A1431" s="428"/>
      <c r="B1431" s="800"/>
      <c r="C1431" s="470"/>
      <c r="D1431" s="471" t="s">
        <v>988</v>
      </c>
      <c r="E1431" s="472" t="s">
        <v>1397</v>
      </c>
      <c r="F1431" s="473" t="s">
        <v>535</v>
      </c>
    </row>
    <row r="1432" spans="1:6" x14ac:dyDescent="0.2">
      <c r="A1432" s="428"/>
      <c r="B1432" s="800"/>
      <c r="C1432" s="470"/>
      <c r="D1432" s="471" t="s">
        <v>708</v>
      </c>
      <c r="E1432" s="472" t="s">
        <v>899</v>
      </c>
      <c r="F1432" s="473" t="s">
        <v>535</v>
      </c>
    </row>
    <row r="1433" spans="1:6" x14ac:dyDescent="0.2">
      <c r="A1433" s="428"/>
      <c r="B1433" s="800"/>
      <c r="C1433" s="470"/>
      <c r="D1433" s="471" t="s">
        <v>729</v>
      </c>
      <c r="E1433" s="472" t="s">
        <v>730</v>
      </c>
      <c r="F1433" s="473">
        <v>330.34</v>
      </c>
    </row>
    <row r="1434" spans="1:6" x14ac:dyDescent="0.2">
      <c r="A1434" s="428"/>
      <c r="B1434" s="800"/>
      <c r="C1434" s="470"/>
      <c r="D1434" s="471" t="s">
        <v>937</v>
      </c>
      <c r="E1434" s="472" t="s">
        <v>730</v>
      </c>
      <c r="F1434" s="473">
        <v>330.34</v>
      </c>
    </row>
    <row r="1435" spans="1:6" ht="24" x14ac:dyDescent="0.2">
      <c r="A1435" s="428"/>
      <c r="B1435" s="800"/>
      <c r="C1435" s="470"/>
      <c r="D1435" s="471" t="s">
        <v>938</v>
      </c>
      <c r="E1435" s="472" t="s">
        <v>903</v>
      </c>
      <c r="F1435" s="473">
        <v>991.01</v>
      </c>
    </row>
    <row r="1436" spans="1:6" x14ac:dyDescent="0.2">
      <c r="A1436" s="428"/>
      <c r="B1436" s="800"/>
      <c r="C1436" s="470"/>
      <c r="D1436" s="471" t="s">
        <v>929</v>
      </c>
      <c r="E1436" s="472" t="s">
        <v>730</v>
      </c>
      <c r="F1436" s="473">
        <v>330.34</v>
      </c>
    </row>
    <row r="1437" spans="1:6" x14ac:dyDescent="0.2">
      <c r="A1437" s="428"/>
      <c r="B1437" s="800"/>
      <c r="C1437" s="470"/>
      <c r="D1437" s="471" t="s">
        <v>939</v>
      </c>
      <c r="E1437" s="472" t="s">
        <v>921</v>
      </c>
      <c r="F1437" s="473">
        <v>165.17</v>
      </c>
    </row>
    <row r="1438" spans="1:6" x14ac:dyDescent="0.2">
      <c r="A1438" s="428"/>
      <c r="B1438" s="800"/>
      <c r="C1438" s="470"/>
      <c r="D1438" s="471" t="s">
        <v>940</v>
      </c>
      <c r="E1438" s="472" t="s">
        <v>894</v>
      </c>
      <c r="F1438" s="473" t="s">
        <v>1398</v>
      </c>
    </row>
    <row r="1439" spans="1:6" ht="24" x14ac:dyDescent="0.2">
      <c r="A1439" s="428"/>
      <c r="B1439" s="800"/>
      <c r="C1439" s="470"/>
      <c r="D1439" s="471" t="s">
        <v>904</v>
      </c>
      <c r="E1439" s="472" t="s">
        <v>912</v>
      </c>
      <c r="F1439" s="473">
        <v>495.5</v>
      </c>
    </row>
    <row r="1440" spans="1:6" x14ac:dyDescent="0.2">
      <c r="A1440" s="428"/>
      <c r="B1440" s="800"/>
      <c r="C1440" s="470"/>
      <c r="D1440" s="471" t="s">
        <v>728</v>
      </c>
      <c r="E1440" s="472" t="s">
        <v>915</v>
      </c>
      <c r="F1440" s="473">
        <v>825.84</v>
      </c>
    </row>
    <row r="1441" spans="1:6" ht="48" x14ac:dyDescent="0.2">
      <c r="A1441" s="428"/>
      <c r="B1441" s="800"/>
      <c r="C1441" s="470"/>
      <c r="D1441" s="471" t="s">
        <v>941</v>
      </c>
      <c r="E1441" s="472" t="s">
        <v>942</v>
      </c>
      <c r="F1441" s="473" t="s">
        <v>1399</v>
      </c>
    </row>
    <row r="1442" spans="1:6" ht="48" x14ac:dyDescent="0.2">
      <c r="A1442" s="428"/>
      <c r="B1442" s="800"/>
      <c r="C1442" s="470"/>
      <c r="D1442" s="471" t="s">
        <v>943</v>
      </c>
      <c r="E1442" s="472" t="s">
        <v>944</v>
      </c>
      <c r="F1442" s="473" t="s">
        <v>1400</v>
      </c>
    </row>
    <row r="1443" spans="1:6" ht="48" x14ac:dyDescent="0.2">
      <c r="A1443" s="428"/>
      <c r="B1443" s="800"/>
      <c r="C1443" s="470"/>
      <c r="D1443" s="471" t="s">
        <v>945</v>
      </c>
      <c r="E1443" s="472" t="s">
        <v>946</v>
      </c>
      <c r="F1443" s="473">
        <v>247.75</v>
      </c>
    </row>
    <row r="1444" spans="1:6" ht="48" x14ac:dyDescent="0.2">
      <c r="A1444" s="428"/>
      <c r="B1444" s="800"/>
      <c r="C1444" s="470"/>
      <c r="D1444" s="471" t="s">
        <v>947</v>
      </c>
      <c r="E1444" s="472" t="s">
        <v>948</v>
      </c>
      <c r="F1444" s="473">
        <v>412.92</v>
      </c>
    </row>
    <row r="1445" spans="1:6" ht="48" x14ac:dyDescent="0.2">
      <c r="A1445" s="428"/>
      <c r="B1445" s="800"/>
      <c r="C1445" s="470"/>
      <c r="D1445" s="471" t="s">
        <v>949</v>
      </c>
      <c r="E1445" s="472" t="s">
        <v>934</v>
      </c>
      <c r="F1445" s="473" t="s">
        <v>1401</v>
      </c>
    </row>
    <row r="1446" spans="1:6" ht="48" x14ac:dyDescent="0.2">
      <c r="A1446" s="428"/>
      <c r="B1446" s="800"/>
      <c r="C1446" s="470"/>
      <c r="D1446" s="471" t="s">
        <v>950</v>
      </c>
      <c r="E1446" s="472" t="s">
        <v>948</v>
      </c>
      <c r="F1446" s="473">
        <v>412.92</v>
      </c>
    </row>
    <row r="1447" spans="1:6" ht="48" x14ac:dyDescent="0.2">
      <c r="A1447" s="428"/>
      <c r="B1447" s="800"/>
      <c r="C1447" s="470"/>
      <c r="D1447" s="471" t="s">
        <v>951</v>
      </c>
      <c r="E1447" s="472" t="s">
        <v>946</v>
      </c>
      <c r="F1447" s="473">
        <v>247.75</v>
      </c>
    </row>
    <row r="1448" spans="1:6" x14ac:dyDescent="0.2">
      <c r="A1448" s="428"/>
      <c r="B1448" s="801"/>
      <c r="C1448" s="470"/>
      <c r="D1448" s="471" t="s">
        <v>707</v>
      </c>
      <c r="E1448" s="472" t="s">
        <v>898</v>
      </c>
      <c r="F1448" s="473"/>
    </row>
    <row r="1449" spans="1:6" ht="15" x14ac:dyDescent="0.2">
      <c r="A1449" s="428"/>
      <c r="B1449" s="465"/>
      <c r="C1449" s="795" t="s">
        <v>1612</v>
      </c>
      <c r="D1449" s="796"/>
      <c r="E1449" s="796"/>
      <c r="F1449" s="474" t="s">
        <v>1613</v>
      </c>
    </row>
    <row r="1450" spans="1:6" ht="15" x14ac:dyDescent="0.2">
      <c r="A1450" s="428"/>
      <c r="B1450" s="870" t="s">
        <v>1614</v>
      </c>
      <c r="C1450" s="794"/>
      <c r="D1450" s="794"/>
      <c r="E1450" s="794"/>
      <c r="F1450" s="794"/>
    </row>
    <row r="1451" spans="1:6" ht="51" x14ac:dyDescent="0.2">
      <c r="A1451" s="428"/>
      <c r="B1451" s="871">
        <v>78</v>
      </c>
      <c r="C1451" s="466" t="s">
        <v>1615</v>
      </c>
      <c r="D1451" s="467" t="s">
        <v>1616</v>
      </c>
      <c r="E1451" s="468" t="s">
        <v>1617</v>
      </c>
      <c r="F1451" s="469" t="s">
        <v>1618</v>
      </c>
    </row>
    <row r="1452" spans="1:6" ht="36" x14ac:dyDescent="0.2">
      <c r="A1452" s="428"/>
      <c r="B1452" s="800"/>
      <c r="C1452" s="470"/>
      <c r="D1452" s="471" t="s">
        <v>1619</v>
      </c>
      <c r="E1452" s="472" t="s">
        <v>1620</v>
      </c>
      <c r="F1452" s="473" t="s">
        <v>535</v>
      </c>
    </row>
    <row r="1453" spans="1:6" x14ac:dyDescent="0.2">
      <c r="A1453" s="428"/>
      <c r="B1453" s="800"/>
      <c r="C1453" s="470"/>
      <c r="D1453" s="471" t="s">
        <v>708</v>
      </c>
      <c r="E1453" s="472" t="s">
        <v>899</v>
      </c>
      <c r="F1453" s="473" t="s">
        <v>535</v>
      </c>
    </row>
    <row r="1454" spans="1:6" x14ac:dyDescent="0.2">
      <c r="A1454" s="428"/>
      <c r="B1454" s="800"/>
      <c r="C1454" s="470"/>
      <c r="D1454" s="471" t="s">
        <v>729</v>
      </c>
      <c r="E1454" s="472" t="s">
        <v>934</v>
      </c>
      <c r="F1454" s="473">
        <v>933.67</v>
      </c>
    </row>
    <row r="1455" spans="1:6" ht="48" x14ac:dyDescent="0.2">
      <c r="A1455" s="428"/>
      <c r="B1455" s="800"/>
      <c r="C1455" s="470"/>
      <c r="D1455" s="471" t="s">
        <v>1621</v>
      </c>
      <c r="E1455" s="472" t="s">
        <v>1622</v>
      </c>
      <c r="F1455" s="473" t="s">
        <v>1623</v>
      </c>
    </row>
    <row r="1456" spans="1:6" x14ac:dyDescent="0.2">
      <c r="A1456" s="428"/>
      <c r="B1456" s="800"/>
      <c r="C1456" s="470"/>
      <c r="D1456" s="471" t="s">
        <v>902</v>
      </c>
      <c r="E1456" s="472" t="s">
        <v>934</v>
      </c>
      <c r="F1456" s="473">
        <v>933.67</v>
      </c>
    </row>
    <row r="1457" spans="1:6" x14ac:dyDescent="0.2">
      <c r="A1457" s="428"/>
      <c r="B1457" s="800"/>
      <c r="C1457" s="470"/>
      <c r="D1457" s="471" t="s">
        <v>728</v>
      </c>
      <c r="E1457" s="472" t="s">
        <v>934</v>
      </c>
      <c r="F1457" s="473">
        <v>933.67</v>
      </c>
    </row>
    <row r="1458" spans="1:6" ht="24" x14ac:dyDescent="0.2">
      <c r="A1458" s="428"/>
      <c r="B1458" s="800"/>
      <c r="C1458" s="470"/>
      <c r="D1458" s="471" t="s">
        <v>904</v>
      </c>
      <c r="E1458" s="472" t="s">
        <v>535</v>
      </c>
      <c r="F1458" s="473" t="s">
        <v>535</v>
      </c>
    </row>
    <row r="1459" spans="1:6" x14ac:dyDescent="0.2">
      <c r="A1459" s="428"/>
      <c r="B1459" s="801"/>
      <c r="C1459" s="470"/>
      <c r="D1459" s="471" t="s">
        <v>707</v>
      </c>
      <c r="E1459" s="472" t="s">
        <v>898</v>
      </c>
      <c r="F1459" s="473"/>
    </row>
    <row r="1460" spans="1:6" ht="51" x14ac:dyDescent="0.2">
      <c r="A1460" s="428"/>
      <c r="B1460" s="871">
        <v>79</v>
      </c>
      <c r="C1460" s="466" t="s">
        <v>1624</v>
      </c>
      <c r="D1460" s="467" t="s">
        <v>1625</v>
      </c>
      <c r="E1460" s="468" t="s">
        <v>1626</v>
      </c>
      <c r="F1460" s="469" t="s">
        <v>1627</v>
      </c>
    </row>
    <row r="1461" spans="1:6" ht="36" x14ac:dyDescent="0.2">
      <c r="A1461" s="428"/>
      <c r="B1461" s="800"/>
      <c r="C1461" s="470"/>
      <c r="D1461" s="471" t="s">
        <v>1628</v>
      </c>
      <c r="E1461" s="472" t="s">
        <v>954</v>
      </c>
      <c r="F1461" s="473" t="s">
        <v>535</v>
      </c>
    </row>
    <row r="1462" spans="1:6" x14ac:dyDescent="0.2">
      <c r="A1462" s="428"/>
      <c r="B1462" s="800"/>
      <c r="C1462" s="470"/>
      <c r="D1462" s="471" t="s">
        <v>708</v>
      </c>
      <c r="E1462" s="472" t="s">
        <v>899</v>
      </c>
      <c r="F1462" s="473" t="s">
        <v>535</v>
      </c>
    </row>
    <row r="1463" spans="1:6" x14ac:dyDescent="0.2">
      <c r="A1463" s="428"/>
      <c r="B1463" s="800"/>
      <c r="C1463" s="470"/>
      <c r="D1463" s="471" t="s">
        <v>729</v>
      </c>
      <c r="E1463" s="472" t="s">
        <v>921</v>
      </c>
      <c r="F1463" s="473">
        <v>60.25</v>
      </c>
    </row>
    <row r="1464" spans="1:6" ht="24" x14ac:dyDescent="0.2">
      <c r="A1464" s="428"/>
      <c r="B1464" s="800"/>
      <c r="C1464" s="470"/>
      <c r="D1464" s="471" t="s">
        <v>1629</v>
      </c>
      <c r="E1464" s="472" t="s">
        <v>934</v>
      </c>
      <c r="F1464" s="473">
        <v>602.52</v>
      </c>
    </row>
    <row r="1465" spans="1:6" ht="36" x14ac:dyDescent="0.2">
      <c r="A1465" s="428"/>
      <c r="B1465" s="800"/>
      <c r="C1465" s="470"/>
      <c r="D1465" s="471" t="s">
        <v>1183</v>
      </c>
      <c r="E1465" s="472" t="s">
        <v>1630</v>
      </c>
      <c r="F1465" s="473" t="s">
        <v>1631</v>
      </c>
    </row>
    <row r="1466" spans="1:6" x14ac:dyDescent="0.2">
      <c r="A1466" s="428"/>
      <c r="B1466" s="800"/>
      <c r="C1466" s="470"/>
      <c r="D1466" s="471" t="s">
        <v>902</v>
      </c>
      <c r="E1466" s="472" t="s">
        <v>903</v>
      </c>
      <c r="F1466" s="473">
        <v>361.51</v>
      </c>
    </row>
    <row r="1467" spans="1:6" x14ac:dyDescent="0.2">
      <c r="A1467" s="428"/>
      <c r="B1467" s="800"/>
      <c r="C1467" s="470"/>
      <c r="D1467" s="471" t="s">
        <v>728</v>
      </c>
      <c r="E1467" s="472" t="s">
        <v>934</v>
      </c>
      <c r="F1467" s="473">
        <v>602.52</v>
      </c>
    </row>
    <row r="1468" spans="1:6" x14ac:dyDescent="0.2">
      <c r="A1468" s="428"/>
      <c r="B1468" s="801"/>
      <c r="C1468" s="470"/>
      <c r="D1468" s="471" t="s">
        <v>707</v>
      </c>
      <c r="E1468" s="472" t="s">
        <v>898</v>
      </c>
      <c r="F1468" s="473"/>
    </row>
    <row r="1469" spans="1:6" ht="15" x14ac:dyDescent="0.2">
      <c r="A1469" s="428"/>
      <c r="B1469" s="465"/>
      <c r="C1469" s="795" t="s">
        <v>1632</v>
      </c>
      <c r="D1469" s="796"/>
      <c r="E1469" s="796"/>
      <c r="F1469" s="474" t="s">
        <v>1633</v>
      </c>
    </row>
    <row r="1470" spans="1:6" ht="15" x14ac:dyDescent="0.2">
      <c r="A1470" s="428"/>
      <c r="B1470" s="465"/>
      <c r="C1470" s="795" t="s">
        <v>696</v>
      </c>
      <c r="D1470" s="796"/>
      <c r="E1470" s="796"/>
      <c r="F1470" s="474"/>
    </row>
    <row r="1471" spans="1:6" ht="15" x14ac:dyDescent="0.2">
      <c r="A1471" s="428"/>
      <c r="B1471" s="465"/>
      <c r="C1471" s="797" t="s">
        <v>1634</v>
      </c>
      <c r="D1471" s="798"/>
      <c r="E1471" s="798"/>
      <c r="F1471" s="469" t="s">
        <v>1635</v>
      </c>
    </row>
    <row r="1472" spans="1:6" ht="15" x14ac:dyDescent="0.2">
      <c r="A1472" s="428"/>
      <c r="B1472" s="465"/>
      <c r="C1472" s="797" t="s">
        <v>1636</v>
      </c>
      <c r="D1472" s="798"/>
      <c r="E1472" s="798"/>
      <c r="F1472" s="469" t="s">
        <v>1637</v>
      </c>
    </row>
    <row r="1473" spans="1:6" ht="37.5" customHeight="1" x14ac:dyDescent="0.2">
      <c r="A1473" s="428"/>
      <c r="B1473" s="465"/>
      <c r="C1473" s="797" t="s">
        <v>1638</v>
      </c>
      <c r="D1473" s="798"/>
      <c r="E1473" s="798"/>
      <c r="F1473" s="469" t="s">
        <v>1635</v>
      </c>
    </row>
    <row r="1474" spans="1:6" ht="36.75" customHeight="1" x14ac:dyDescent="0.2">
      <c r="A1474" s="428"/>
      <c r="B1474" s="465"/>
      <c r="C1474" s="797" t="s">
        <v>1639</v>
      </c>
      <c r="D1474" s="798"/>
      <c r="E1474" s="798"/>
      <c r="F1474" s="469" t="s">
        <v>1640</v>
      </c>
    </row>
    <row r="1475" spans="1:6" ht="15" x14ac:dyDescent="0.2">
      <c r="A1475" s="428"/>
      <c r="B1475" s="465"/>
      <c r="C1475" s="797" t="s">
        <v>1641</v>
      </c>
      <c r="D1475" s="798"/>
      <c r="E1475" s="798"/>
      <c r="F1475" s="469" t="s">
        <v>1642</v>
      </c>
    </row>
    <row r="1476" spans="1:6" ht="44.25" customHeight="1" x14ac:dyDescent="0.2">
      <c r="A1476" s="428"/>
      <c r="B1476" s="465"/>
      <c r="C1476" s="797" t="s">
        <v>1643</v>
      </c>
      <c r="D1476" s="798"/>
      <c r="E1476" s="798"/>
      <c r="F1476" s="469" t="s">
        <v>1640</v>
      </c>
    </row>
    <row r="1477" spans="1:6" ht="15" x14ac:dyDescent="0.2">
      <c r="A1477" s="428"/>
      <c r="B1477" s="465"/>
      <c r="C1477" s="797" t="s">
        <v>1644</v>
      </c>
      <c r="D1477" s="798"/>
      <c r="E1477" s="798"/>
      <c r="F1477" s="469" t="s">
        <v>1645</v>
      </c>
    </row>
    <row r="1478" spans="1:6" ht="39" customHeight="1" x14ac:dyDescent="0.2">
      <c r="A1478" s="428"/>
      <c r="B1478" s="475"/>
      <c r="C1478" s="802" t="s">
        <v>661</v>
      </c>
      <c r="D1478" s="803"/>
      <c r="E1478" s="803"/>
      <c r="F1478" s="476">
        <v>17386479.030000001</v>
      </c>
    </row>
    <row r="1479" spans="1:6" x14ac:dyDescent="0.2">
      <c r="A1479" s="428"/>
      <c r="B1479" s="461"/>
      <c r="C1479" s="460"/>
      <c r="D1479" s="459"/>
      <c r="E1479" s="462"/>
      <c r="F1479" s="464"/>
    </row>
  </sheetData>
  <mergeCells count="112">
    <mergeCell ref="B105:B128"/>
    <mergeCell ref="B85:B104"/>
    <mergeCell ref="B65:B84"/>
    <mergeCell ref="B44:B64"/>
    <mergeCell ref="B19:F19"/>
    <mergeCell ref="B1009:B1039"/>
    <mergeCell ref="B978:B1008"/>
    <mergeCell ref="B947:B977"/>
    <mergeCell ref="B942:B943"/>
    <mergeCell ref="B930:B941"/>
    <mergeCell ref="B888:B907"/>
    <mergeCell ref="B909:B918"/>
    <mergeCell ref="B867:B887"/>
    <mergeCell ref="B864:B866"/>
    <mergeCell ref="B853:B854"/>
    <mergeCell ref="B855:B856"/>
    <mergeCell ref="B857:B859"/>
    <mergeCell ref="B860:B863"/>
    <mergeCell ref="B829:B848"/>
    <mergeCell ref="B849:B850"/>
    <mergeCell ref="B851:B852"/>
    <mergeCell ref="B808:B828"/>
    <mergeCell ref="B785:B805"/>
    <mergeCell ref="B765:B784"/>
    <mergeCell ref="B390:B413"/>
    <mergeCell ref="B367:B389"/>
    <mergeCell ref="B347:B366"/>
    <mergeCell ref="B327:B346"/>
    <mergeCell ref="B1429:B1448"/>
    <mergeCell ref="B1451:B1459"/>
    <mergeCell ref="B1410:B1428"/>
    <mergeCell ref="B1391:B1409"/>
    <mergeCell ref="B1370:B1388"/>
    <mergeCell ref="B1351:B1369"/>
    <mergeCell ref="B1332:B1350"/>
    <mergeCell ref="B1313:B1331"/>
    <mergeCell ref="B1294:B1312"/>
    <mergeCell ref="B1260:B1291"/>
    <mergeCell ref="B1229:B1259"/>
    <mergeCell ref="B1198:B1228"/>
    <mergeCell ref="B1178:B1197"/>
    <mergeCell ref="B1146:B1177"/>
    <mergeCell ref="B1115:B1145"/>
    <mergeCell ref="B1093:B1114"/>
    <mergeCell ref="B1062:B1092"/>
    <mergeCell ref="B1042:B1061"/>
    <mergeCell ref="B527:B549"/>
    <mergeCell ref="B520:B526"/>
    <mergeCell ref="B500:B519"/>
    <mergeCell ref="B479:B499"/>
    <mergeCell ref="B459:B478"/>
    <mergeCell ref="B440:B458"/>
    <mergeCell ref="B438:B439"/>
    <mergeCell ref="B414:B433"/>
    <mergeCell ref="B434:B435"/>
    <mergeCell ref="B436:B437"/>
    <mergeCell ref="B703:B723"/>
    <mergeCell ref="B683:B702"/>
    <mergeCell ref="B662:B682"/>
    <mergeCell ref="B642:B661"/>
    <mergeCell ref="B622:B641"/>
    <mergeCell ref="B602:B621"/>
    <mergeCell ref="B582:B601"/>
    <mergeCell ref="B574:B581"/>
    <mergeCell ref="B550:B573"/>
    <mergeCell ref="C1478:E1478"/>
    <mergeCell ref="C1473:E1473"/>
    <mergeCell ref="C1474:E1474"/>
    <mergeCell ref="C1475:E1475"/>
    <mergeCell ref="C1476:E1476"/>
    <mergeCell ref="C1477:E1477"/>
    <mergeCell ref="B1450:F1450"/>
    <mergeCell ref="C1469:E1469"/>
    <mergeCell ref="C1470:E1470"/>
    <mergeCell ref="C1471:E1471"/>
    <mergeCell ref="C1472:E1472"/>
    <mergeCell ref="B1460:B1468"/>
    <mergeCell ref="C1292:E1292"/>
    <mergeCell ref="B1293:F1293"/>
    <mergeCell ref="C1389:E1389"/>
    <mergeCell ref="B1390:F1390"/>
    <mergeCell ref="C1449:E1449"/>
    <mergeCell ref="B908:F908"/>
    <mergeCell ref="C944:E944"/>
    <mergeCell ref="B945:F945"/>
    <mergeCell ref="C1040:E1040"/>
    <mergeCell ref="B1041:F1041"/>
    <mergeCell ref="B919:B929"/>
    <mergeCell ref="C295:E295"/>
    <mergeCell ref="B296:F296"/>
    <mergeCell ref="C806:E806"/>
    <mergeCell ref="B807:F807"/>
    <mergeCell ref="B20:B43"/>
    <mergeCell ref="B2:C2"/>
    <mergeCell ref="D3:F3"/>
    <mergeCell ref="B5:E5"/>
    <mergeCell ref="C13:F13"/>
    <mergeCell ref="B8:E8"/>
    <mergeCell ref="C11:F11"/>
    <mergeCell ref="B4:F4"/>
    <mergeCell ref="B7:F7"/>
    <mergeCell ref="B306:B326"/>
    <mergeCell ref="B297:B305"/>
    <mergeCell ref="B273:B294"/>
    <mergeCell ref="B251:B272"/>
    <mergeCell ref="B227:B250"/>
    <mergeCell ref="B203:B226"/>
    <mergeCell ref="B178:B202"/>
    <mergeCell ref="B153:B177"/>
    <mergeCell ref="B129:B152"/>
    <mergeCell ref="B745:B764"/>
    <mergeCell ref="B724:B744"/>
  </mergeCells>
  <pageMargins left="0.35433070866141736" right="0.23622047244094491" top="0.74803149606299213" bottom="0.74803149606299213" header="0.31496062992125984" footer="0.31496062992125984"/>
  <pageSetup paperSize="9" scale="99" fitToHeight="0" orientation="landscape" verticalDpi="4294967293" r:id="rId1"/>
  <headerFooter>
    <oddFooter>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479"/>
  <sheetViews>
    <sheetView showGridLines="0" topLeftCell="B1459" zoomScale="115" zoomScaleNormal="115" workbookViewId="0">
      <selection activeCell="F1479" sqref="F1479"/>
    </sheetView>
  </sheetViews>
  <sheetFormatPr defaultColWidth="8.85546875" defaultRowHeight="12.75" outlineLevelRow="1" x14ac:dyDescent="0.2"/>
  <cols>
    <col min="1" max="1" width="0" style="422" hidden="1" customWidth="1"/>
    <col min="2" max="2" width="4.28515625" style="422" customWidth="1"/>
    <col min="3" max="3" width="46.140625" style="422" customWidth="1"/>
    <col min="4" max="4" width="46.42578125" style="422" customWidth="1"/>
    <col min="5" max="5" width="31.42578125" style="422" customWidth="1"/>
    <col min="6" max="6" width="14" style="422" customWidth="1"/>
    <col min="7" max="10" width="8.85546875" style="422"/>
    <col min="11" max="11" width="16" style="422" customWidth="1"/>
    <col min="12" max="16384" width="8.85546875" style="422"/>
  </cols>
  <sheetData>
    <row r="1" spans="1:6" ht="15" x14ac:dyDescent="0.25">
      <c r="A1" s="452"/>
      <c r="B1" s="492"/>
      <c r="C1" s="492"/>
      <c r="D1" s="492"/>
      <c r="E1" s="488" t="s">
        <v>632</v>
      </c>
      <c r="F1" s="480"/>
    </row>
    <row r="2" spans="1:6" ht="14.45" customHeight="1" x14ac:dyDescent="0.2">
      <c r="A2" s="452"/>
      <c r="B2" s="872" t="s">
        <v>699</v>
      </c>
      <c r="C2" s="872"/>
      <c r="D2" s="489"/>
      <c r="E2" s="489"/>
      <c r="F2" s="494"/>
    </row>
    <row r="3" spans="1:6" ht="18" customHeight="1" x14ac:dyDescent="0.2">
      <c r="A3" s="452"/>
      <c r="B3" s="487"/>
      <c r="C3" s="487"/>
      <c r="D3" s="873" t="s">
        <v>700</v>
      </c>
      <c r="E3" s="873"/>
      <c r="F3" s="874"/>
    </row>
    <row r="4" spans="1:6" ht="24.6" customHeight="1" x14ac:dyDescent="0.2">
      <c r="A4" s="452"/>
      <c r="B4" s="878" t="s">
        <v>756</v>
      </c>
      <c r="C4" s="878"/>
      <c r="D4" s="878"/>
      <c r="E4" s="878"/>
      <c r="F4" s="878"/>
    </row>
    <row r="5" spans="1:6" ht="20.45" customHeight="1" x14ac:dyDescent="0.2">
      <c r="A5" s="452"/>
      <c r="B5" s="875" t="s">
        <v>701</v>
      </c>
      <c r="C5" s="875"/>
      <c r="D5" s="875"/>
      <c r="E5" s="875"/>
      <c r="F5" s="491"/>
    </row>
    <row r="6" spans="1:6" ht="5.45" customHeight="1" x14ac:dyDescent="0.2">
      <c r="A6" s="452"/>
      <c r="B6" s="482"/>
      <c r="C6" s="482"/>
      <c r="D6" s="482"/>
      <c r="E6" s="482"/>
      <c r="F6" s="482"/>
    </row>
    <row r="7" spans="1:6" ht="33" customHeight="1" x14ac:dyDescent="0.2">
      <c r="A7" s="452"/>
      <c r="B7" s="879" t="s">
        <v>2078</v>
      </c>
      <c r="C7" s="879"/>
      <c r="D7" s="879"/>
      <c r="E7" s="879"/>
      <c r="F7" s="879"/>
    </row>
    <row r="8" spans="1:6" ht="19.149999999999999" customHeight="1" x14ac:dyDescent="0.2">
      <c r="A8" s="452"/>
      <c r="B8" s="877" t="s">
        <v>702</v>
      </c>
      <c r="C8" s="877"/>
      <c r="D8" s="877"/>
      <c r="E8" s="877"/>
      <c r="F8" s="493"/>
    </row>
    <row r="9" spans="1:6" x14ac:dyDescent="0.2">
      <c r="A9" s="452"/>
      <c r="B9" s="482"/>
      <c r="C9" s="482"/>
      <c r="D9" s="482"/>
      <c r="E9" s="482"/>
      <c r="F9" s="482"/>
    </row>
    <row r="10" spans="1:6" ht="17.45" customHeight="1" x14ac:dyDescent="0.2">
      <c r="A10" s="452"/>
      <c r="B10" s="483" t="s">
        <v>726</v>
      </c>
      <c r="C10" s="482"/>
      <c r="D10" s="481"/>
      <c r="E10" s="481"/>
      <c r="F10" s="481"/>
    </row>
    <row r="11" spans="1:6" ht="16.899999999999999" customHeight="1" x14ac:dyDescent="0.2">
      <c r="A11" s="452"/>
      <c r="B11" s="490"/>
      <c r="C11" s="876"/>
      <c r="D11" s="876"/>
      <c r="E11" s="876"/>
      <c r="F11" s="876"/>
    </row>
    <row r="12" spans="1:6" ht="25.15" customHeight="1" x14ac:dyDescent="0.2">
      <c r="A12" s="452"/>
      <c r="B12" s="491" t="s">
        <v>727</v>
      </c>
      <c r="C12" s="482"/>
      <c r="D12" s="484"/>
      <c r="E12" s="484"/>
      <c r="F12" s="484"/>
    </row>
    <row r="13" spans="1:6" ht="24" customHeight="1" x14ac:dyDescent="0.25">
      <c r="A13" s="452"/>
      <c r="B13" s="480"/>
      <c r="C13" s="876" t="s">
        <v>684</v>
      </c>
      <c r="D13" s="876"/>
      <c r="E13" s="876"/>
      <c r="F13" s="876"/>
    </row>
    <row r="14" spans="1:6" ht="24" customHeight="1" x14ac:dyDescent="0.25">
      <c r="A14" s="452"/>
      <c r="B14" s="480"/>
      <c r="C14" s="487"/>
      <c r="D14" s="487"/>
      <c r="E14" s="487"/>
      <c r="F14" s="487"/>
    </row>
    <row r="15" spans="1:6" ht="15" customHeight="1" outlineLevel="1" x14ac:dyDescent="0.2">
      <c r="A15" s="452"/>
      <c r="B15" s="499" t="s">
        <v>1647</v>
      </c>
      <c r="C15" s="487"/>
      <c r="D15" s="487"/>
      <c r="E15" s="487"/>
      <c r="F15" s="487"/>
    </row>
    <row r="16" spans="1:6" x14ac:dyDescent="0.2">
      <c r="A16" s="452"/>
      <c r="B16" s="482"/>
      <c r="C16" s="482"/>
      <c r="D16" s="485"/>
      <c r="E16" s="485"/>
      <c r="F16" s="486"/>
    </row>
    <row r="17" spans="1:6" ht="79.900000000000006" customHeight="1" x14ac:dyDescent="0.2">
      <c r="A17" s="452"/>
      <c r="B17" s="291" t="s">
        <v>522</v>
      </c>
      <c r="C17" s="292" t="s">
        <v>703</v>
      </c>
      <c r="D17" s="292" t="s">
        <v>704</v>
      </c>
      <c r="E17" s="293" t="s">
        <v>705</v>
      </c>
      <c r="F17" s="293" t="s">
        <v>706</v>
      </c>
    </row>
    <row r="18" spans="1:6" x14ac:dyDescent="0.2">
      <c r="A18" s="452"/>
      <c r="B18" s="294">
        <v>1</v>
      </c>
      <c r="C18" s="295">
        <v>2</v>
      </c>
      <c r="D18" s="295">
        <v>3</v>
      </c>
      <c r="E18" s="294">
        <v>4</v>
      </c>
      <c r="F18" s="294">
        <v>5</v>
      </c>
    </row>
    <row r="19" spans="1:6" ht="21" customHeight="1" x14ac:dyDescent="0.2">
      <c r="A19" s="452"/>
      <c r="B19" s="870" t="s">
        <v>1004</v>
      </c>
      <c r="C19" s="794"/>
      <c r="D19" s="794"/>
      <c r="E19" s="794"/>
      <c r="F19" s="794"/>
    </row>
    <row r="20" spans="1:6" ht="91.5" customHeight="1" x14ac:dyDescent="0.2">
      <c r="A20" s="452"/>
      <c r="B20" s="871">
        <v>1</v>
      </c>
      <c r="C20" s="502" t="s">
        <v>1005</v>
      </c>
      <c r="D20" s="503" t="s">
        <v>1006</v>
      </c>
      <c r="E20" s="504" t="s">
        <v>1648</v>
      </c>
      <c r="F20" s="505" t="s">
        <v>1649</v>
      </c>
    </row>
    <row r="21" spans="1:6" ht="63.75" customHeight="1" x14ac:dyDescent="0.2">
      <c r="A21" s="452"/>
      <c r="B21" s="800"/>
      <c r="C21" s="506"/>
      <c r="D21" s="507" t="s">
        <v>1650</v>
      </c>
      <c r="E21" s="508" t="s">
        <v>1651</v>
      </c>
      <c r="F21" s="509" t="s">
        <v>535</v>
      </c>
    </row>
    <row r="22" spans="1:6" ht="24" outlineLevel="1" x14ac:dyDescent="0.2">
      <c r="A22" s="452"/>
      <c r="B22" s="800"/>
      <c r="C22" s="506"/>
      <c r="D22" s="507" t="s">
        <v>1011</v>
      </c>
      <c r="E22" s="508" t="s">
        <v>1012</v>
      </c>
      <c r="F22" s="509" t="s">
        <v>535</v>
      </c>
    </row>
    <row r="23" spans="1:6" outlineLevel="1" x14ac:dyDescent="0.2">
      <c r="A23" s="452"/>
      <c r="B23" s="800"/>
      <c r="C23" s="506"/>
      <c r="D23" s="507" t="s">
        <v>708</v>
      </c>
      <c r="E23" s="508" t="s">
        <v>955</v>
      </c>
      <c r="F23" s="509" t="s">
        <v>535</v>
      </c>
    </row>
    <row r="24" spans="1:6" ht="12.75" customHeight="1" outlineLevel="1" x14ac:dyDescent="0.2">
      <c r="A24" s="452"/>
      <c r="B24" s="800"/>
      <c r="C24" s="506"/>
      <c r="D24" s="507" t="s">
        <v>729</v>
      </c>
      <c r="E24" s="508" t="s">
        <v>535</v>
      </c>
      <c r="F24" s="509" t="s">
        <v>535</v>
      </c>
    </row>
    <row r="25" spans="1:6" ht="24" outlineLevel="1" x14ac:dyDescent="0.2">
      <c r="A25" s="452"/>
      <c r="B25" s="800"/>
      <c r="C25" s="506"/>
      <c r="D25" s="507" t="s">
        <v>750</v>
      </c>
      <c r="E25" s="508" t="s">
        <v>921</v>
      </c>
      <c r="F25" s="509" t="s">
        <v>1652</v>
      </c>
    </row>
    <row r="26" spans="1:6" ht="12.75" customHeight="1" outlineLevel="1" x14ac:dyDescent="0.2">
      <c r="A26" s="452"/>
      <c r="B26" s="800"/>
      <c r="C26" s="506"/>
      <c r="D26" s="507" t="s">
        <v>900</v>
      </c>
      <c r="E26" s="508" t="s">
        <v>956</v>
      </c>
      <c r="F26" s="509" t="s">
        <v>1653</v>
      </c>
    </row>
    <row r="27" spans="1:6" ht="24" outlineLevel="1" x14ac:dyDescent="0.2">
      <c r="A27" s="452"/>
      <c r="B27" s="800"/>
      <c r="C27" s="506"/>
      <c r="D27" s="507" t="s">
        <v>752</v>
      </c>
      <c r="E27" s="508" t="s">
        <v>957</v>
      </c>
      <c r="F27" s="509" t="s">
        <v>1654</v>
      </c>
    </row>
    <row r="28" spans="1:6" ht="12.75" customHeight="1" outlineLevel="1" x14ac:dyDescent="0.2">
      <c r="A28" s="452"/>
      <c r="B28" s="800"/>
      <c r="C28" s="506"/>
      <c r="D28" s="507" t="s">
        <v>902</v>
      </c>
      <c r="E28" s="508" t="s">
        <v>535</v>
      </c>
      <c r="F28" s="509" t="s">
        <v>535</v>
      </c>
    </row>
    <row r="29" spans="1:6" outlineLevel="1" x14ac:dyDescent="0.2">
      <c r="A29" s="452"/>
      <c r="B29" s="800"/>
      <c r="C29" s="506"/>
      <c r="D29" s="507" t="s">
        <v>753</v>
      </c>
      <c r="E29" s="508" t="s">
        <v>535</v>
      </c>
      <c r="F29" s="509" t="s">
        <v>535</v>
      </c>
    </row>
    <row r="30" spans="1:6" ht="12.75" customHeight="1" outlineLevel="1" x14ac:dyDescent="0.2">
      <c r="A30" s="452"/>
      <c r="B30" s="800"/>
      <c r="C30" s="506"/>
      <c r="D30" s="507" t="s">
        <v>904</v>
      </c>
      <c r="E30" s="508" t="s">
        <v>751</v>
      </c>
      <c r="F30" s="509" t="s">
        <v>1655</v>
      </c>
    </row>
    <row r="31" spans="1:6" ht="12.75" customHeight="1" outlineLevel="1" x14ac:dyDescent="0.2">
      <c r="A31" s="452"/>
      <c r="B31" s="800"/>
      <c r="C31" s="506"/>
      <c r="D31" s="507" t="s">
        <v>905</v>
      </c>
      <c r="E31" s="508" t="s">
        <v>912</v>
      </c>
      <c r="F31" s="509" t="s">
        <v>1656</v>
      </c>
    </row>
    <row r="32" spans="1:6" outlineLevel="1" x14ac:dyDescent="0.2">
      <c r="A32" s="452"/>
      <c r="B32" s="800"/>
      <c r="C32" s="506"/>
      <c r="D32" s="507" t="s">
        <v>728</v>
      </c>
      <c r="E32" s="508" t="s">
        <v>894</v>
      </c>
      <c r="F32" s="509" t="s">
        <v>1657</v>
      </c>
    </row>
    <row r="33" spans="1:6" ht="12.75" customHeight="1" outlineLevel="1" x14ac:dyDescent="0.2">
      <c r="A33" s="452"/>
      <c r="B33" s="800"/>
      <c r="C33" s="506"/>
      <c r="D33" s="507" t="s">
        <v>906</v>
      </c>
      <c r="E33" s="508" t="s">
        <v>915</v>
      </c>
      <c r="F33" s="509" t="s">
        <v>1658</v>
      </c>
    </row>
    <row r="34" spans="1:6" ht="12.75" customHeight="1" outlineLevel="1" x14ac:dyDescent="0.2">
      <c r="A34" s="452"/>
      <c r="B34" s="800"/>
      <c r="C34" s="506"/>
      <c r="D34" s="507" t="s">
        <v>907</v>
      </c>
      <c r="E34" s="508" t="s">
        <v>912</v>
      </c>
      <c r="F34" s="509" t="s">
        <v>1656</v>
      </c>
    </row>
    <row r="35" spans="1:6" ht="36" outlineLevel="1" x14ac:dyDescent="0.2">
      <c r="A35" s="452"/>
      <c r="B35" s="800"/>
      <c r="C35" s="506"/>
      <c r="D35" s="507" t="s">
        <v>908</v>
      </c>
      <c r="E35" s="508" t="s">
        <v>912</v>
      </c>
      <c r="F35" s="509" t="s">
        <v>1656</v>
      </c>
    </row>
    <row r="36" spans="1:6" ht="48" outlineLevel="1" x14ac:dyDescent="0.2">
      <c r="A36" s="452"/>
      <c r="B36" s="800"/>
      <c r="C36" s="506"/>
      <c r="D36" s="507" t="s">
        <v>909</v>
      </c>
      <c r="E36" s="508" t="s">
        <v>895</v>
      </c>
      <c r="F36" s="509" t="s">
        <v>1659</v>
      </c>
    </row>
    <row r="37" spans="1:6" ht="36" outlineLevel="1" x14ac:dyDescent="0.2">
      <c r="A37" s="452"/>
      <c r="B37" s="800"/>
      <c r="C37" s="506"/>
      <c r="D37" s="507" t="s">
        <v>911</v>
      </c>
      <c r="E37" s="508" t="s">
        <v>912</v>
      </c>
      <c r="F37" s="509" t="s">
        <v>1656</v>
      </c>
    </row>
    <row r="38" spans="1:6" ht="36" outlineLevel="1" x14ac:dyDescent="0.2">
      <c r="A38" s="452"/>
      <c r="B38" s="800"/>
      <c r="C38" s="506"/>
      <c r="D38" s="507" t="s">
        <v>913</v>
      </c>
      <c r="E38" s="508" t="s">
        <v>730</v>
      </c>
      <c r="F38" s="509" t="s">
        <v>1660</v>
      </c>
    </row>
    <row r="39" spans="1:6" ht="48" outlineLevel="1" x14ac:dyDescent="0.2">
      <c r="A39" s="452"/>
      <c r="B39" s="800"/>
      <c r="C39" s="506"/>
      <c r="D39" s="507" t="s">
        <v>914</v>
      </c>
      <c r="E39" s="508" t="s">
        <v>751</v>
      </c>
      <c r="F39" s="509" t="s">
        <v>1655</v>
      </c>
    </row>
    <row r="40" spans="1:6" ht="24" outlineLevel="1" x14ac:dyDescent="0.2">
      <c r="A40" s="452"/>
      <c r="B40" s="800"/>
      <c r="C40" s="506"/>
      <c r="D40" s="507" t="s">
        <v>916</v>
      </c>
      <c r="E40" s="508" t="s">
        <v>535</v>
      </c>
      <c r="F40" s="509" t="s">
        <v>535</v>
      </c>
    </row>
    <row r="41" spans="1:6" ht="24" outlineLevel="1" x14ac:dyDescent="0.2">
      <c r="A41" s="452"/>
      <c r="B41" s="800"/>
      <c r="C41" s="506"/>
      <c r="D41" s="507" t="s">
        <v>917</v>
      </c>
      <c r="E41" s="508" t="s">
        <v>535</v>
      </c>
      <c r="F41" s="509" t="s">
        <v>535</v>
      </c>
    </row>
    <row r="42" spans="1:6" ht="24" outlineLevel="1" x14ac:dyDescent="0.2">
      <c r="A42" s="452"/>
      <c r="B42" s="800"/>
      <c r="C42" s="506"/>
      <c r="D42" s="507" t="s">
        <v>918</v>
      </c>
      <c r="E42" s="508" t="s">
        <v>535</v>
      </c>
      <c r="F42" s="509" t="s">
        <v>535</v>
      </c>
    </row>
    <row r="43" spans="1:6" outlineLevel="1" x14ac:dyDescent="0.2">
      <c r="A43" s="452"/>
      <c r="B43" s="801"/>
      <c r="C43" s="506"/>
      <c r="D43" s="507" t="s">
        <v>707</v>
      </c>
      <c r="E43" s="508" t="s">
        <v>898</v>
      </c>
      <c r="F43" s="509"/>
    </row>
    <row r="44" spans="1:6" ht="63.75" outlineLevel="1" x14ac:dyDescent="0.2">
      <c r="A44" s="452"/>
      <c r="B44" s="871">
        <v>2</v>
      </c>
      <c r="C44" s="502" t="s">
        <v>1022</v>
      </c>
      <c r="D44" s="503" t="s">
        <v>1023</v>
      </c>
      <c r="E44" s="504" t="s">
        <v>1661</v>
      </c>
      <c r="F44" s="505" t="s">
        <v>1662</v>
      </c>
    </row>
    <row r="45" spans="1:6" ht="12.75" customHeight="1" outlineLevel="1" x14ac:dyDescent="0.2">
      <c r="A45" s="452"/>
      <c r="B45" s="800"/>
      <c r="C45" s="506"/>
      <c r="D45" s="507" t="s">
        <v>1026</v>
      </c>
      <c r="E45" s="508" t="s">
        <v>1027</v>
      </c>
      <c r="F45" s="509" t="s">
        <v>535</v>
      </c>
    </row>
    <row r="46" spans="1:6" ht="36" x14ac:dyDescent="0.2">
      <c r="A46" s="452"/>
      <c r="B46" s="800"/>
      <c r="C46" s="506"/>
      <c r="D46" s="507" t="s">
        <v>1663</v>
      </c>
      <c r="E46" s="508" t="s">
        <v>1664</v>
      </c>
      <c r="F46" s="509" t="s">
        <v>535</v>
      </c>
    </row>
    <row r="47" spans="1:6" outlineLevel="1" x14ac:dyDescent="0.2">
      <c r="A47" s="452"/>
      <c r="B47" s="800"/>
      <c r="C47" s="506"/>
      <c r="D47" s="507" t="s">
        <v>708</v>
      </c>
      <c r="E47" s="508" t="s">
        <v>1665</v>
      </c>
      <c r="F47" s="509" t="s">
        <v>535</v>
      </c>
    </row>
    <row r="48" spans="1:6" outlineLevel="1" x14ac:dyDescent="0.2">
      <c r="A48" s="452"/>
      <c r="B48" s="800"/>
      <c r="C48" s="506"/>
      <c r="D48" s="507" t="s">
        <v>729</v>
      </c>
      <c r="E48" s="508" t="s">
        <v>535</v>
      </c>
      <c r="F48" s="509" t="s">
        <v>535</v>
      </c>
    </row>
    <row r="49" spans="1:6" ht="12.75" customHeight="1" outlineLevel="1" x14ac:dyDescent="0.2">
      <c r="A49" s="452"/>
      <c r="B49" s="800"/>
      <c r="C49" s="506"/>
      <c r="D49" s="507" t="s">
        <v>750</v>
      </c>
      <c r="E49" s="508" t="s">
        <v>730</v>
      </c>
      <c r="F49" s="509">
        <v>136.83000000000001</v>
      </c>
    </row>
    <row r="50" spans="1:6" outlineLevel="1" x14ac:dyDescent="0.2">
      <c r="A50" s="452"/>
      <c r="B50" s="800"/>
      <c r="C50" s="506"/>
      <c r="D50" s="507" t="s">
        <v>900</v>
      </c>
      <c r="E50" s="508" t="s">
        <v>903</v>
      </c>
      <c r="F50" s="509">
        <v>410.49</v>
      </c>
    </row>
    <row r="51" spans="1:6" ht="12.75" customHeight="1" outlineLevel="1" x14ac:dyDescent="0.2">
      <c r="A51" s="452"/>
      <c r="B51" s="800"/>
      <c r="C51" s="506"/>
      <c r="D51" s="507" t="s">
        <v>752</v>
      </c>
      <c r="E51" s="508" t="s">
        <v>896</v>
      </c>
      <c r="F51" s="509" t="s">
        <v>1666</v>
      </c>
    </row>
    <row r="52" spans="1:6" outlineLevel="1" x14ac:dyDescent="0.2">
      <c r="A52" s="452"/>
      <c r="B52" s="800"/>
      <c r="C52" s="506"/>
      <c r="D52" s="507" t="s">
        <v>974</v>
      </c>
      <c r="E52" s="508" t="s">
        <v>960</v>
      </c>
      <c r="F52" s="509" t="s">
        <v>1667</v>
      </c>
    </row>
    <row r="53" spans="1:6" ht="12.75" customHeight="1" outlineLevel="1" x14ac:dyDescent="0.2">
      <c r="A53" s="452"/>
      <c r="B53" s="800"/>
      <c r="C53" s="506"/>
      <c r="D53" s="507" t="s">
        <v>975</v>
      </c>
      <c r="E53" s="508" t="s">
        <v>912</v>
      </c>
      <c r="F53" s="509">
        <v>205.24</v>
      </c>
    </row>
    <row r="54" spans="1:6" outlineLevel="1" x14ac:dyDescent="0.2">
      <c r="A54" s="452"/>
      <c r="B54" s="800"/>
      <c r="C54" s="506"/>
      <c r="D54" s="507" t="s">
        <v>976</v>
      </c>
      <c r="E54" s="508" t="s">
        <v>912</v>
      </c>
      <c r="F54" s="509">
        <v>205.24</v>
      </c>
    </row>
    <row r="55" spans="1:6" ht="12.75" customHeight="1" outlineLevel="1" x14ac:dyDescent="0.2">
      <c r="A55" s="452"/>
      <c r="B55" s="800"/>
      <c r="C55" s="506"/>
      <c r="D55" s="507" t="s">
        <v>977</v>
      </c>
      <c r="E55" s="508" t="s">
        <v>978</v>
      </c>
      <c r="F55" s="509">
        <v>752.56</v>
      </c>
    </row>
    <row r="56" spans="1:6" ht="12.75" customHeight="1" outlineLevel="1" x14ac:dyDescent="0.2">
      <c r="A56" s="452"/>
      <c r="B56" s="800"/>
      <c r="C56" s="506"/>
      <c r="D56" s="507" t="s">
        <v>979</v>
      </c>
      <c r="E56" s="508" t="s">
        <v>730</v>
      </c>
      <c r="F56" s="509">
        <v>136.83000000000001</v>
      </c>
    </row>
    <row r="57" spans="1:6" outlineLevel="1" x14ac:dyDescent="0.2">
      <c r="A57" s="452"/>
      <c r="B57" s="800"/>
      <c r="C57" s="506"/>
      <c r="D57" s="507" t="s">
        <v>980</v>
      </c>
      <c r="E57" s="508" t="s">
        <v>921</v>
      </c>
      <c r="F57" s="509">
        <v>68.41</v>
      </c>
    </row>
    <row r="58" spans="1:6" ht="12.75" customHeight="1" outlineLevel="1" x14ac:dyDescent="0.2">
      <c r="A58" s="452"/>
      <c r="B58" s="800"/>
      <c r="C58" s="506"/>
      <c r="D58" s="507" t="s">
        <v>981</v>
      </c>
      <c r="E58" s="508" t="s">
        <v>936</v>
      </c>
      <c r="F58" s="509" t="s">
        <v>1668</v>
      </c>
    </row>
    <row r="59" spans="1:6" ht="12.75" customHeight="1" outlineLevel="1" x14ac:dyDescent="0.2">
      <c r="A59" s="452"/>
      <c r="B59" s="800"/>
      <c r="C59" s="506"/>
      <c r="D59" s="507" t="s">
        <v>902</v>
      </c>
      <c r="E59" s="508" t="s">
        <v>535</v>
      </c>
      <c r="F59" s="509" t="s">
        <v>535</v>
      </c>
    </row>
    <row r="60" spans="1:6" outlineLevel="1" x14ac:dyDescent="0.2">
      <c r="A60" s="452"/>
      <c r="B60" s="800"/>
      <c r="C60" s="506"/>
      <c r="D60" s="507" t="s">
        <v>753</v>
      </c>
      <c r="E60" s="508" t="s">
        <v>535</v>
      </c>
      <c r="F60" s="509" t="s">
        <v>535</v>
      </c>
    </row>
    <row r="61" spans="1:6" ht="24" outlineLevel="1" x14ac:dyDescent="0.2">
      <c r="A61" s="452"/>
      <c r="B61" s="800"/>
      <c r="C61" s="506"/>
      <c r="D61" s="507" t="s">
        <v>904</v>
      </c>
      <c r="E61" s="508" t="s">
        <v>934</v>
      </c>
      <c r="F61" s="509">
        <v>684.15</v>
      </c>
    </row>
    <row r="62" spans="1:6" outlineLevel="1" x14ac:dyDescent="0.2">
      <c r="A62" s="452"/>
      <c r="B62" s="800"/>
      <c r="C62" s="506"/>
      <c r="D62" s="507" t="s">
        <v>905</v>
      </c>
      <c r="E62" s="508" t="s">
        <v>921</v>
      </c>
      <c r="F62" s="509">
        <v>68.41</v>
      </c>
    </row>
    <row r="63" spans="1:6" outlineLevel="1" x14ac:dyDescent="0.2">
      <c r="A63" s="452"/>
      <c r="B63" s="800"/>
      <c r="C63" s="506"/>
      <c r="D63" s="507" t="s">
        <v>728</v>
      </c>
      <c r="E63" s="508" t="s">
        <v>731</v>
      </c>
      <c r="F63" s="509">
        <v>547.32000000000005</v>
      </c>
    </row>
    <row r="64" spans="1:6" outlineLevel="1" x14ac:dyDescent="0.2">
      <c r="A64" s="452"/>
      <c r="B64" s="801"/>
      <c r="C64" s="506"/>
      <c r="D64" s="507" t="s">
        <v>707</v>
      </c>
      <c r="E64" s="508" t="s">
        <v>898</v>
      </c>
      <c r="F64" s="509"/>
    </row>
    <row r="65" spans="1:6" ht="51" outlineLevel="1" x14ac:dyDescent="0.2">
      <c r="A65" s="452"/>
      <c r="B65" s="871">
        <v>3</v>
      </c>
      <c r="C65" s="502" t="s">
        <v>1030</v>
      </c>
      <c r="D65" s="503" t="s">
        <v>985</v>
      </c>
      <c r="E65" s="504" t="s">
        <v>1669</v>
      </c>
      <c r="F65" s="505" t="s">
        <v>1670</v>
      </c>
    </row>
    <row r="66" spans="1:6" outlineLevel="1" x14ac:dyDescent="0.2">
      <c r="A66" s="452"/>
      <c r="B66" s="800"/>
      <c r="C66" s="506"/>
      <c r="D66" s="507" t="s">
        <v>708</v>
      </c>
      <c r="E66" s="508" t="s">
        <v>973</v>
      </c>
      <c r="F66" s="509" t="s">
        <v>535</v>
      </c>
    </row>
    <row r="67" spans="1:6" ht="36" outlineLevel="1" x14ac:dyDescent="0.2">
      <c r="A67" s="452"/>
      <c r="B67" s="800"/>
      <c r="C67" s="506"/>
      <c r="D67" s="507" t="s">
        <v>1663</v>
      </c>
      <c r="E67" s="508" t="s">
        <v>1664</v>
      </c>
      <c r="F67" s="509" t="s">
        <v>535</v>
      </c>
    </row>
    <row r="68" spans="1:6" outlineLevel="1" x14ac:dyDescent="0.2">
      <c r="A68" s="452"/>
      <c r="B68" s="800"/>
      <c r="C68" s="506"/>
      <c r="D68" s="507" t="s">
        <v>729</v>
      </c>
      <c r="E68" s="508" t="s">
        <v>535</v>
      </c>
      <c r="F68" s="509" t="s">
        <v>535</v>
      </c>
    </row>
    <row r="69" spans="1:6" ht="24" outlineLevel="1" x14ac:dyDescent="0.2">
      <c r="A69" s="452"/>
      <c r="B69" s="800"/>
      <c r="C69" s="506"/>
      <c r="D69" s="507" t="s">
        <v>750</v>
      </c>
      <c r="E69" s="508" t="s">
        <v>730</v>
      </c>
      <c r="F69" s="509">
        <v>965.59</v>
      </c>
    </row>
    <row r="70" spans="1:6" ht="12.75" customHeight="1" outlineLevel="1" x14ac:dyDescent="0.2">
      <c r="A70" s="452"/>
      <c r="B70" s="800"/>
      <c r="C70" s="506"/>
      <c r="D70" s="507" t="s">
        <v>900</v>
      </c>
      <c r="E70" s="508" t="s">
        <v>903</v>
      </c>
      <c r="F70" s="509" t="s">
        <v>1671</v>
      </c>
    </row>
    <row r="71" spans="1:6" ht="24" x14ac:dyDescent="0.2">
      <c r="A71" s="452"/>
      <c r="B71" s="800"/>
      <c r="C71" s="506"/>
      <c r="D71" s="507" t="s">
        <v>752</v>
      </c>
      <c r="E71" s="508" t="s">
        <v>896</v>
      </c>
      <c r="F71" s="509" t="s">
        <v>1672</v>
      </c>
    </row>
    <row r="72" spans="1:6" outlineLevel="1" x14ac:dyDescent="0.2">
      <c r="A72" s="452"/>
      <c r="B72" s="800"/>
      <c r="C72" s="506"/>
      <c r="D72" s="507" t="s">
        <v>974</v>
      </c>
      <c r="E72" s="508" t="s">
        <v>960</v>
      </c>
      <c r="F72" s="509" t="s">
        <v>1673</v>
      </c>
    </row>
    <row r="73" spans="1:6" outlineLevel="1" x14ac:dyDescent="0.2">
      <c r="A73" s="452"/>
      <c r="B73" s="800"/>
      <c r="C73" s="506"/>
      <c r="D73" s="507" t="s">
        <v>975</v>
      </c>
      <c r="E73" s="508" t="s">
        <v>912</v>
      </c>
      <c r="F73" s="509" t="s">
        <v>1674</v>
      </c>
    </row>
    <row r="74" spans="1:6" ht="12.75" customHeight="1" outlineLevel="1" x14ac:dyDescent="0.2">
      <c r="A74" s="452"/>
      <c r="B74" s="800"/>
      <c r="C74" s="506"/>
      <c r="D74" s="507" t="s">
        <v>976</v>
      </c>
      <c r="E74" s="508" t="s">
        <v>912</v>
      </c>
      <c r="F74" s="509" t="s">
        <v>1674</v>
      </c>
    </row>
    <row r="75" spans="1:6" ht="24" outlineLevel="1" x14ac:dyDescent="0.2">
      <c r="A75" s="452"/>
      <c r="B75" s="800"/>
      <c r="C75" s="506"/>
      <c r="D75" s="507" t="s">
        <v>977</v>
      </c>
      <c r="E75" s="508" t="s">
        <v>978</v>
      </c>
      <c r="F75" s="509" t="s">
        <v>1675</v>
      </c>
    </row>
    <row r="76" spans="1:6" ht="12.75" customHeight="1" outlineLevel="1" x14ac:dyDescent="0.2">
      <c r="A76" s="452"/>
      <c r="B76" s="800"/>
      <c r="C76" s="506"/>
      <c r="D76" s="507" t="s">
        <v>979</v>
      </c>
      <c r="E76" s="508" t="s">
        <v>730</v>
      </c>
      <c r="F76" s="509">
        <v>965.59</v>
      </c>
    </row>
    <row r="77" spans="1:6" outlineLevel="1" x14ac:dyDescent="0.2">
      <c r="A77" s="452"/>
      <c r="B77" s="800"/>
      <c r="C77" s="506"/>
      <c r="D77" s="507" t="s">
        <v>980</v>
      </c>
      <c r="E77" s="508" t="s">
        <v>921</v>
      </c>
      <c r="F77" s="509">
        <v>482.79</v>
      </c>
    </row>
    <row r="78" spans="1:6" ht="12.75" customHeight="1" outlineLevel="1" x14ac:dyDescent="0.2">
      <c r="A78" s="452"/>
      <c r="B78" s="800"/>
      <c r="C78" s="506"/>
      <c r="D78" s="507" t="s">
        <v>981</v>
      </c>
      <c r="E78" s="508" t="s">
        <v>936</v>
      </c>
      <c r="F78" s="509" t="s">
        <v>1676</v>
      </c>
    </row>
    <row r="79" spans="1:6" outlineLevel="1" x14ac:dyDescent="0.2">
      <c r="A79" s="452"/>
      <c r="B79" s="800"/>
      <c r="C79" s="506"/>
      <c r="D79" s="507" t="s">
        <v>902</v>
      </c>
      <c r="E79" s="508" t="s">
        <v>535</v>
      </c>
      <c r="F79" s="509" t="s">
        <v>535</v>
      </c>
    </row>
    <row r="80" spans="1:6" ht="12.75" customHeight="1" outlineLevel="1" x14ac:dyDescent="0.2">
      <c r="A80" s="452"/>
      <c r="B80" s="800"/>
      <c r="C80" s="506"/>
      <c r="D80" s="507" t="s">
        <v>753</v>
      </c>
      <c r="E80" s="508" t="s">
        <v>535</v>
      </c>
      <c r="F80" s="509" t="s">
        <v>535</v>
      </c>
    </row>
    <row r="81" spans="1:6" ht="12.75" customHeight="1" outlineLevel="1" x14ac:dyDescent="0.2">
      <c r="A81" s="452"/>
      <c r="B81" s="800"/>
      <c r="C81" s="506"/>
      <c r="D81" s="507" t="s">
        <v>904</v>
      </c>
      <c r="E81" s="508" t="s">
        <v>934</v>
      </c>
      <c r="F81" s="509" t="s">
        <v>1677</v>
      </c>
    </row>
    <row r="82" spans="1:6" outlineLevel="1" x14ac:dyDescent="0.2">
      <c r="A82" s="452"/>
      <c r="B82" s="800"/>
      <c r="C82" s="506"/>
      <c r="D82" s="507" t="s">
        <v>905</v>
      </c>
      <c r="E82" s="508" t="s">
        <v>921</v>
      </c>
      <c r="F82" s="509">
        <v>482.79</v>
      </c>
    </row>
    <row r="83" spans="1:6" ht="12.75" customHeight="1" outlineLevel="1" x14ac:dyDescent="0.2">
      <c r="A83" s="452"/>
      <c r="B83" s="800"/>
      <c r="C83" s="506"/>
      <c r="D83" s="507" t="s">
        <v>728</v>
      </c>
      <c r="E83" s="508" t="s">
        <v>731</v>
      </c>
      <c r="F83" s="509" t="s">
        <v>1678</v>
      </c>
    </row>
    <row r="84" spans="1:6" ht="12.75" customHeight="1" outlineLevel="1" x14ac:dyDescent="0.2">
      <c r="A84" s="452"/>
      <c r="B84" s="801"/>
      <c r="C84" s="506"/>
      <c r="D84" s="507" t="s">
        <v>707</v>
      </c>
      <c r="E84" s="508" t="s">
        <v>898</v>
      </c>
      <c r="F84" s="509"/>
    </row>
    <row r="85" spans="1:6" ht="25.5" outlineLevel="1" x14ac:dyDescent="0.2">
      <c r="A85" s="452"/>
      <c r="B85" s="871">
        <v>4</v>
      </c>
      <c r="C85" s="502" t="s">
        <v>1041</v>
      </c>
      <c r="D85" s="503" t="s">
        <v>1042</v>
      </c>
      <c r="E85" s="504" t="s">
        <v>1679</v>
      </c>
      <c r="F85" s="505" t="s">
        <v>1680</v>
      </c>
    </row>
    <row r="86" spans="1:6" ht="48" outlineLevel="1" x14ac:dyDescent="0.2">
      <c r="A86" s="452"/>
      <c r="B86" s="800"/>
      <c r="C86" s="506"/>
      <c r="D86" s="507" t="s">
        <v>1681</v>
      </c>
      <c r="E86" s="508" t="s">
        <v>1682</v>
      </c>
      <c r="F86" s="509" t="s">
        <v>535</v>
      </c>
    </row>
    <row r="87" spans="1:6" outlineLevel="1" x14ac:dyDescent="0.2">
      <c r="A87" s="452"/>
      <c r="B87" s="800"/>
      <c r="C87" s="506"/>
      <c r="D87" s="507" t="s">
        <v>1047</v>
      </c>
      <c r="E87" s="508" t="s">
        <v>1048</v>
      </c>
      <c r="F87" s="509" t="s">
        <v>535</v>
      </c>
    </row>
    <row r="88" spans="1:6" outlineLevel="1" x14ac:dyDescent="0.2">
      <c r="A88" s="452"/>
      <c r="B88" s="800"/>
      <c r="C88" s="506"/>
      <c r="D88" s="507" t="s">
        <v>708</v>
      </c>
      <c r="E88" s="508" t="s">
        <v>955</v>
      </c>
      <c r="F88" s="509" t="s">
        <v>535</v>
      </c>
    </row>
    <row r="89" spans="1:6" outlineLevel="1" x14ac:dyDescent="0.2">
      <c r="A89" s="452"/>
      <c r="B89" s="800"/>
      <c r="C89" s="506"/>
      <c r="D89" s="507" t="s">
        <v>729</v>
      </c>
      <c r="E89" s="508" t="s">
        <v>921</v>
      </c>
      <c r="F89" s="509" t="s">
        <v>1683</v>
      </c>
    </row>
    <row r="90" spans="1:6" ht="24" outlineLevel="1" x14ac:dyDescent="0.2">
      <c r="A90" s="452"/>
      <c r="B90" s="800"/>
      <c r="C90" s="506"/>
      <c r="D90" s="507" t="s">
        <v>750</v>
      </c>
      <c r="E90" s="508" t="s">
        <v>912</v>
      </c>
      <c r="F90" s="509" t="s">
        <v>1684</v>
      </c>
    </row>
    <row r="91" spans="1:6" outlineLevel="1" x14ac:dyDescent="0.2">
      <c r="A91" s="452"/>
      <c r="B91" s="800"/>
      <c r="C91" s="506"/>
      <c r="D91" s="507" t="s">
        <v>900</v>
      </c>
      <c r="E91" s="508" t="s">
        <v>897</v>
      </c>
      <c r="F91" s="509" t="s">
        <v>1685</v>
      </c>
    </row>
    <row r="92" spans="1:6" ht="24" outlineLevel="1" x14ac:dyDescent="0.2">
      <c r="A92" s="452"/>
      <c r="B92" s="800"/>
      <c r="C92" s="506"/>
      <c r="D92" s="507" t="s">
        <v>752</v>
      </c>
      <c r="E92" s="508" t="s">
        <v>910</v>
      </c>
      <c r="F92" s="509" t="s">
        <v>1686</v>
      </c>
    </row>
    <row r="93" spans="1:6" ht="36" outlineLevel="1" x14ac:dyDescent="0.2">
      <c r="A93" s="452"/>
      <c r="B93" s="800"/>
      <c r="C93" s="506"/>
      <c r="D93" s="507" t="s">
        <v>922</v>
      </c>
      <c r="E93" s="508" t="s">
        <v>897</v>
      </c>
      <c r="F93" s="509" t="s">
        <v>1685</v>
      </c>
    </row>
    <row r="94" spans="1:6" ht="48" outlineLevel="1" x14ac:dyDescent="0.2">
      <c r="A94" s="452"/>
      <c r="B94" s="800"/>
      <c r="C94" s="506"/>
      <c r="D94" s="507" t="s">
        <v>923</v>
      </c>
      <c r="E94" s="508" t="s">
        <v>731</v>
      </c>
      <c r="F94" s="509" t="s">
        <v>1687</v>
      </c>
    </row>
    <row r="95" spans="1:6" ht="12.75" customHeight="1" outlineLevel="1" x14ac:dyDescent="0.2">
      <c r="A95" s="452"/>
      <c r="B95" s="800"/>
      <c r="C95" s="506"/>
      <c r="D95" s="507" t="s">
        <v>924</v>
      </c>
      <c r="E95" s="508" t="s">
        <v>912</v>
      </c>
      <c r="F95" s="509" t="s">
        <v>1684</v>
      </c>
    </row>
    <row r="96" spans="1:6" ht="27.95" customHeight="1" x14ac:dyDescent="0.2">
      <c r="A96" s="452"/>
      <c r="B96" s="800"/>
      <c r="C96" s="506"/>
      <c r="D96" s="507" t="s">
        <v>925</v>
      </c>
      <c r="E96" s="508" t="s">
        <v>915</v>
      </c>
      <c r="F96" s="509" t="s">
        <v>1688</v>
      </c>
    </row>
    <row r="97" spans="1:6" ht="36" x14ac:dyDescent="0.2">
      <c r="A97" s="452"/>
      <c r="B97" s="800"/>
      <c r="C97" s="506"/>
      <c r="D97" s="507" t="s">
        <v>926</v>
      </c>
      <c r="E97" s="508" t="s">
        <v>915</v>
      </c>
      <c r="F97" s="509" t="s">
        <v>1688</v>
      </c>
    </row>
    <row r="98" spans="1:6" ht="36" outlineLevel="1" x14ac:dyDescent="0.2">
      <c r="A98" s="452"/>
      <c r="B98" s="800"/>
      <c r="C98" s="506"/>
      <c r="D98" s="507" t="s">
        <v>927</v>
      </c>
      <c r="E98" s="508" t="s">
        <v>958</v>
      </c>
      <c r="F98" s="509" t="s">
        <v>1689</v>
      </c>
    </row>
    <row r="99" spans="1:6" outlineLevel="1" x14ac:dyDescent="0.2">
      <c r="A99" s="452"/>
      <c r="B99" s="800"/>
      <c r="C99" s="506"/>
      <c r="D99" s="507" t="s">
        <v>929</v>
      </c>
      <c r="E99" s="508" t="s">
        <v>535</v>
      </c>
      <c r="F99" s="509" t="s">
        <v>535</v>
      </c>
    </row>
    <row r="100" spans="1:6" ht="12.75" customHeight="1" outlineLevel="1" x14ac:dyDescent="0.2">
      <c r="A100" s="452"/>
      <c r="B100" s="800"/>
      <c r="C100" s="506"/>
      <c r="D100" s="507" t="s">
        <v>930</v>
      </c>
      <c r="E100" s="508" t="s">
        <v>535</v>
      </c>
      <c r="F100" s="509" t="s">
        <v>535</v>
      </c>
    </row>
    <row r="101" spans="1:6" ht="24" outlineLevel="1" x14ac:dyDescent="0.2">
      <c r="A101" s="452"/>
      <c r="B101" s="800"/>
      <c r="C101" s="506"/>
      <c r="D101" s="507" t="s">
        <v>904</v>
      </c>
      <c r="E101" s="508" t="s">
        <v>535</v>
      </c>
      <c r="F101" s="509" t="s">
        <v>535</v>
      </c>
    </row>
    <row r="102" spans="1:6" ht="12.75" customHeight="1" outlineLevel="1" x14ac:dyDescent="0.2">
      <c r="A102" s="452"/>
      <c r="B102" s="800"/>
      <c r="C102" s="506"/>
      <c r="D102" s="507" t="s">
        <v>931</v>
      </c>
      <c r="E102" s="508" t="s">
        <v>921</v>
      </c>
      <c r="F102" s="509" t="s">
        <v>1683</v>
      </c>
    </row>
    <row r="103" spans="1:6" outlineLevel="1" x14ac:dyDescent="0.2">
      <c r="A103" s="452"/>
      <c r="B103" s="800"/>
      <c r="C103" s="506"/>
      <c r="D103" s="507" t="s">
        <v>728</v>
      </c>
      <c r="E103" s="508" t="s">
        <v>903</v>
      </c>
      <c r="F103" s="509" t="s">
        <v>1690</v>
      </c>
    </row>
    <row r="104" spans="1:6" ht="12.75" customHeight="1" outlineLevel="1" x14ac:dyDescent="0.2">
      <c r="A104" s="452"/>
      <c r="B104" s="801"/>
      <c r="C104" s="506"/>
      <c r="D104" s="507" t="s">
        <v>707</v>
      </c>
      <c r="E104" s="508" t="s">
        <v>898</v>
      </c>
      <c r="F104" s="509"/>
    </row>
    <row r="105" spans="1:6" ht="38.25" outlineLevel="1" x14ac:dyDescent="0.2">
      <c r="A105" s="452"/>
      <c r="B105" s="871">
        <v>5</v>
      </c>
      <c r="C105" s="502" t="s">
        <v>1056</v>
      </c>
      <c r="D105" s="503" t="s">
        <v>1057</v>
      </c>
      <c r="E105" s="504" t="s">
        <v>1691</v>
      </c>
      <c r="F105" s="505" t="s">
        <v>1692</v>
      </c>
    </row>
    <row r="106" spans="1:6" ht="12.75" customHeight="1" outlineLevel="1" x14ac:dyDescent="0.2">
      <c r="A106" s="452"/>
      <c r="B106" s="800"/>
      <c r="C106" s="506"/>
      <c r="D106" s="507" t="s">
        <v>1060</v>
      </c>
      <c r="E106" s="508" t="s">
        <v>1061</v>
      </c>
      <c r="F106" s="509" t="s">
        <v>535</v>
      </c>
    </row>
    <row r="107" spans="1:6" ht="12.75" customHeight="1" outlineLevel="1" x14ac:dyDescent="0.2">
      <c r="A107" s="452"/>
      <c r="B107" s="800"/>
      <c r="C107" s="506"/>
      <c r="D107" s="507" t="s">
        <v>1650</v>
      </c>
      <c r="E107" s="508" t="s">
        <v>1651</v>
      </c>
      <c r="F107" s="509" t="s">
        <v>535</v>
      </c>
    </row>
    <row r="108" spans="1:6" outlineLevel="1" x14ac:dyDescent="0.2">
      <c r="A108" s="452"/>
      <c r="B108" s="800"/>
      <c r="C108" s="506"/>
      <c r="D108" s="507" t="s">
        <v>708</v>
      </c>
      <c r="E108" s="508" t="s">
        <v>955</v>
      </c>
      <c r="F108" s="509" t="s">
        <v>535</v>
      </c>
    </row>
    <row r="109" spans="1:6" ht="12.75" customHeight="1" outlineLevel="1" x14ac:dyDescent="0.2">
      <c r="A109" s="452"/>
      <c r="B109" s="800"/>
      <c r="C109" s="506"/>
      <c r="D109" s="507" t="s">
        <v>729</v>
      </c>
      <c r="E109" s="508" t="s">
        <v>535</v>
      </c>
      <c r="F109" s="509" t="s">
        <v>535</v>
      </c>
    </row>
    <row r="110" spans="1:6" ht="12.75" customHeight="1" outlineLevel="1" x14ac:dyDescent="0.2">
      <c r="A110" s="452"/>
      <c r="B110" s="800"/>
      <c r="C110" s="506"/>
      <c r="D110" s="507" t="s">
        <v>750</v>
      </c>
      <c r="E110" s="508" t="s">
        <v>921</v>
      </c>
      <c r="F110" s="509" t="s">
        <v>1693</v>
      </c>
    </row>
    <row r="111" spans="1:6" outlineLevel="1" x14ac:dyDescent="0.2">
      <c r="A111" s="452"/>
      <c r="B111" s="800"/>
      <c r="C111" s="506"/>
      <c r="D111" s="507" t="s">
        <v>900</v>
      </c>
      <c r="E111" s="508" t="s">
        <v>956</v>
      </c>
      <c r="F111" s="509" t="s">
        <v>1694</v>
      </c>
    </row>
    <row r="112" spans="1:6" ht="24" outlineLevel="1" x14ac:dyDescent="0.2">
      <c r="A112" s="452"/>
      <c r="B112" s="800"/>
      <c r="C112" s="506"/>
      <c r="D112" s="507" t="s">
        <v>752</v>
      </c>
      <c r="E112" s="508" t="s">
        <v>957</v>
      </c>
      <c r="F112" s="509" t="s">
        <v>1695</v>
      </c>
    </row>
    <row r="113" spans="1:6" outlineLevel="1" x14ac:dyDescent="0.2">
      <c r="A113" s="452"/>
      <c r="B113" s="800"/>
      <c r="C113" s="506"/>
      <c r="D113" s="507" t="s">
        <v>902</v>
      </c>
      <c r="E113" s="508" t="s">
        <v>535</v>
      </c>
      <c r="F113" s="509" t="s">
        <v>535</v>
      </c>
    </row>
    <row r="114" spans="1:6" outlineLevel="1" x14ac:dyDescent="0.2">
      <c r="A114" s="452"/>
      <c r="B114" s="800"/>
      <c r="C114" s="506"/>
      <c r="D114" s="507" t="s">
        <v>753</v>
      </c>
      <c r="E114" s="508" t="s">
        <v>535</v>
      </c>
      <c r="F114" s="509" t="s">
        <v>535</v>
      </c>
    </row>
    <row r="115" spans="1:6" ht="24" outlineLevel="1" x14ac:dyDescent="0.2">
      <c r="A115" s="452"/>
      <c r="B115" s="800"/>
      <c r="C115" s="506"/>
      <c r="D115" s="507" t="s">
        <v>904</v>
      </c>
      <c r="E115" s="508" t="s">
        <v>751</v>
      </c>
      <c r="F115" s="509" t="s">
        <v>1696</v>
      </c>
    </row>
    <row r="116" spans="1:6" outlineLevel="1" x14ac:dyDescent="0.2">
      <c r="A116" s="452"/>
      <c r="B116" s="800"/>
      <c r="C116" s="506"/>
      <c r="D116" s="507" t="s">
        <v>905</v>
      </c>
      <c r="E116" s="508" t="s">
        <v>912</v>
      </c>
      <c r="F116" s="509" t="s">
        <v>1697</v>
      </c>
    </row>
    <row r="117" spans="1:6" outlineLevel="1" x14ac:dyDescent="0.2">
      <c r="A117" s="452"/>
      <c r="B117" s="800"/>
      <c r="C117" s="506"/>
      <c r="D117" s="507" t="s">
        <v>728</v>
      </c>
      <c r="E117" s="508" t="s">
        <v>894</v>
      </c>
      <c r="F117" s="509" t="s">
        <v>1698</v>
      </c>
    </row>
    <row r="118" spans="1:6" ht="36" outlineLevel="1" x14ac:dyDescent="0.2">
      <c r="A118" s="452"/>
      <c r="B118" s="800"/>
      <c r="C118" s="506"/>
      <c r="D118" s="507" t="s">
        <v>906</v>
      </c>
      <c r="E118" s="508" t="s">
        <v>915</v>
      </c>
      <c r="F118" s="509" t="s">
        <v>1699</v>
      </c>
    </row>
    <row r="119" spans="1:6" ht="36" outlineLevel="1" x14ac:dyDescent="0.2">
      <c r="A119" s="452"/>
      <c r="B119" s="800"/>
      <c r="C119" s="506"/>
      <c r="D119" s="507" t="s">
        <v>907</v>
      </c>
      <c r="E119" s="508" t="s">
        <v>912</v>
      </c>
      <c r="F119" s="509" t="s">
        <v>1697</v>
      </c>
    </row>
    <row r="120" spans="1:6" ht="36" outlineLevel="1" x14ac:dyDescent="0.2">
      <c r="A120" s="452"/>
      <c r="B120" s="800"/>
      <c r="C120" s="506"/>
      <c r="D120" s="507" t="s">
        <v>908</v>
      </c>
      <c r="E120" s="508" t="s">
        <v>912</v>
      </c>
      <c r="F120" s="509" t="s">
        <v>1697</v>
      </c>
    </row>
    <row r="121" spans="1:6" ht="12.75" customHeight="1" outlineLevel="1" x14ac:dyDescent="0.2">
      <c r="A121" s="452"/>
      <c r="B121" s="800"/>
      <c r="C121" s="506"/>
      <c r="D121" s="507" t="s">
        <v>909</v>
      </c>
      <c r="E121" s="508" t="s">
        <v>895</v>
      </c>
      <c r="F121" s="509" t="s">
        <v>1700</v>
      </c>
    </row>
    <row r="122" spans="1:6" ht="36" x14ac:dyDescent="0.2">
      <c r="A122" s="452"/>
      <c r="B122" s="800"/>
      <c r="C122" s="506"/>
      <c r="D122" s="507" t="s">
        <v>911</v>
      </c>
      <c r="E122" s="508" t="s">
        <v>912</v>
      </c>
      <c r="F122" s="509" t="s">
        <v>1697</v>
      </c>
    </row>
    <row r="123" spans="1:6" ht="36" outlineLevel="1" x14ac:dyDescent="0.2">
      <c r="A123" s="452"/>
      <c r="B123" s="800"/>
      <c r="C123" s="506"/>
      <c r="D123" s="507" t="s">
        <v>913</v>
      </c>
      <c r="E123" s="508" t="s">
        <v>730</v>
      </c>
      <c r="F123" s="509" t="s">
        <v>1701</v>
      </c>
    </row>
    <row r="124" spans="1:6" ht="36" customHeight="1" outlineLevel="1" x14ac:dyDescent="0.2">
      <c r="A124" s="452"/>
      <c r="B124" s="800"/>
      <c r="C124" s="506"/>
      <c r="D124" s="507" t="s">
        <v>914</v>
      </c>
      <c r="E124" s="508" t="s">
        <v>751</v>
      </c>
      <c r="F124" s="509" t="s">
        <v>1696</v>
      </c>
    </row>
    <row r="125" spans="1:6" ht="24" outlineLevel="1" x14ac:dyDescent="0.2">
      <c r="A125" s="452"/>
      <c r="B125" s="800"/>
      <c r="C125" s="506"/>
      <c r="D125" s="507" t="s">
        <v>916</v>
      </c>
      <c r="E125" s="508" t="s">
        <v>535</v>
      </c>
      <c r="F125" s="509" t="s">
        <v>535</v>
      </c>
    </row>
    <row r="126" spans="1:6" ht="12.75" customHeight="1" outlineLevel="1" x14ac:dyDescent="0.2">
      <c r="A126" s="452"/>
      <c r="B126" s="800"/>
      <c r="C126" s="506"/>
      <c r="D126" s="507" t="s">
        <v>917</v>
      </c>
      <c r="E126" s="508" t="s">
        <v>535</v>
      </c>
      <c r="F126" s="509" t="s">
        <v>535</v>
      </c>
    </row>
    <row r="127" spans="1:6" ht="24" outlineLevel="1" x14ac:dyDescent="0.2">
      <c r="A127" s="452"/>
      <c r="B127" s="800"/>
      <c r="C127" s="506"/>
      <c r="D127" s="507" t="s">
        <v>918</v>
      </c>
      <c r="E127" s="508" t="s">
        <v>535</v>
      </c>
      <c r="F127" s="509" t="s">
        <v>535</v>
      </c>
    </row>
    <row r="128" spans="1:6" ht="12.75" customHeight="1" outlineLevel="1" x14ac:dyDescent="0.2">
      <c r="A128" s="452"/>
      <c r="B128" s="801"/>
      <c r="C128" s="506"/>
      <c r="D128" s="507" t="s">
        <v>707</v>
      </c>
      <c r="E128" s="508" t="s">
        <v>898</v>
      </c>
      <c r="F128" s="509"/>
    </row>
    <row r="129" spans="1:6" ht="38.25" outlineLevel="1" x14ac:dyDescent="0.2">
      <c r="A129" s="452"/>
      <c r="B129" s="871">
        <v>6</v>
      </c>
      <c r="C129" s="502" t="s">
        <v>1702</v>
      </c>
      <c r="D129" s="503" t="s">
        <v>1072</v>
      </c>
      <c r="E129" s="504" t="s">
        <v>1703</v>
      </c>
      <c r="F129" s="505" t="s">
        <v>1704</v>
      </c>
    </row>
    <row r="130" spans="1:6" ht="12.75" customHeight="1" outlineLevel="1" x14ac:dyDescent="0.2">
      <c r="A130" s="452"/>
      <c r="B130" s="800"/>
      <c r="C130" s="506"/>
      <c r="D130" s="507" t="s">
        <v>1060</v>
      </c>
      <c r="E130" s="508" t="s">
        <v>1075</v>
      </c>
      <c r="F130" s="509" t="s">
        <v>535</v>
      </c>
    </row>
    <row r="131" spans="1:6" ht="60" outlineLevel="1" x14ac:dyDescent="0.2">
      <c r="A131" s="452"/>
      <c r="B131" s="800"/>
      <c r="C131" s="506"/>
      <c r="D131" s="507" t="s">
        <v>1650</v>
      </c>
      <c r="E131" s="508" t="s">
        <v>1651</v>
      </c>
      <c r="F131" s="509" t="s">
        <v>535</v>
      </c>
    </row>
    <row r="132" spans="1:6" ht="12.75" customHeight="1" outlineLevel="1" x14ac:dyDescent="0.2">
      <c r="A132" s="452"/>
      <c r="B132" s="800"/>
      <c r="C132" s="506"/>
      <c r="D132" s="507" t="s">
        <v>708</v>
      </c>
      <c r="E132" s="508" t="s">
        <v>955</v>
      </c>
      <c r="F132" s="509" t="s">
        <v>535</v>
      </c>
    </row>
    <row r="133" spans="1:6" ht="12.75" customHeight="1" outlineLevel="1" x14ac:dyDescent="0.2">
      <c r="A133" s="452"/>
      <c r="B133" s="800"/>
      <c r="C133" s="506"/>
      <c r="D133" s="507" t="s">
        <v>729</v>
      </c>
      <c r="E133" s="508" t="s">
        <v>535</v>
      </c>
      <c r="F133" s="509" t="s">
        <v>535</v>
      </c>
    </row>
    <row r="134" spans="1:6" ht="24" outlineLevel="1" x14ac:dyDescent="0.2">
      <c r="A134" s="452"/>
      <c r="B134" s="800"/>
      <c r="C134" s="506"/>
      <c r="D134" s="507" t="s">
        <v>750</v>
      </c>
      <c r="E134" s="508" t="s">
        <v>921</v>
      </c>
      <c r="F134" s="509" t="s">
        <v>1705</v>
      </c>
    </row>
    <row r="135" spans="1:6" ht="12.75" customHeight="1" outlineLevel="1" x14ac:dyDescent="0.2">
      <c r="A135" s="452"/>
      <c r="B135" s="800"/>
      <c r="C135" s="506"/>
      <c r="D135" s="507" t="s">
        <v>900</v>
      </c>
      <c r="E135" s="508" t="s">
        <v>956</v>
      </c>
      <c r="F135" s="509" t="s">
        <v>1706</v>
      </c>
    </row>
    <row r="136" spans="1:6" ht="12.75" customHeight="1" outlineLevel="1" x14ac:dyDescent="0.2">
      <c r="A136" s="452"/>
      <c r="B136" s="800"/>
      <c r="C136" s="506"/>
      <c r="D136" s="507" t="s">
        <v>752</v>
      </c>
      <c r="E136" s="508" t="s">
        <v>957</v>
      </c>
      <c r="F136" s="509" t="s">
        <v>1707</v>
      </c>
    </row>
    <row r="137" spans="1:6" outlineLevel="1" x14ac:dyDescent="0.2">
      <c r="A137" s="452"/>
      <c r="B137" s="800"/>
      <c r="C137" s="506"/>
      <c r="D137" s="507" t="s">
        <v>902</v>
      </c>
      <c r="E137" s="508" t="s">
        <v>535</v>
      </c>
      <c r="F137" s="509" t="s">
        <v>535</v>
      </c>
    </row>
    <row r="138" spans="1:6" outlineLevel="1" x14ac:dyDescent="0.2">
      <c r="A138" s="452"/>
      <c r="B138" s="800"/>
      <c r="C138" s="506"/>
      <c r="D138" s="507" t="s">
        <v>753</v>
      </c>
      <c r="E138" s="508" t="s">
        <v>535</v>
      </c>
      <c r="F138" s="509" t="s">
        <v>535</v>
      </c>
    </row>
    <row r="139" spans="1:6" ht="24" outlineLevel="1" x14ac:dyDescent="0.2">
      <c r="A139" s="452"/>
      <c r="B139" s="800"/>
      <c r="C139" s="506"/>
      <c r="D139" s="507" t="s">
        <v>904</v>
      </c>
      <c r="E139" s="508" t="s">
        <v>751</v>
      </c>
      <c r="F139" s="509" t="s">
        <v>1708</v>
      </c>
    </row>
    <row r="140" spans="1:6" outlineLevel="1" x14ac:dyDescent="0.2">
      <c r="A140" s="452"/>
      <c r="B140" s="800"/>
      <c r="C140" s="506"/>
      <c r="D140" s="507" t="s">
        <v>905</v>
      </c>
      <c r="E140" s="508" t="s">
        <v>912</v>
      </c>
      <c r="F140" s="509" t="s">
        <v>1709</v>
      </c>
    </row>
    <row r="141" spans="1:6" outlineLevel="1" x14ac:dyDescent="0.2">
      <c r="A141" s="452"/>
      <c r="B141" s="800"/>
      <c r="C141" s="506"/>
      <c r="D141" s="507" t="s">
        <v>728</v>
      </c>
      <c r="E141" s="508" t="s">
        <v>894</v>
      </c>
      <c r="F141" s="509" t="s">
        <v>1710</v>
      </c>
    </row>
    <row r="142" spans="1:6" ht="36" outlineLevel="1" x14ac:dyDescent="0.2">
      <c r="A142" s="452"/>
      <c r="B142" s="800"/>
      <c r="C142" s="506"/>
      <c r="D142" s="507" t="s">
        <v>906</v>
      </c>
      <c r="E142" s="508" t="s">
        <v>915</v>
      </c>
      <c r="F142" s="509" t="s">
        <v>1711</v>
      </c>
    </row>
    <row r="143" spans="1:6" ht="36" outlineLevel="1" x14ac:dyDescent="0.2">
      <c r="A143" s="452"/>
      <c r="B143" s="800"/>
      <c r="C143" s="506"/>
      <c r="D143" s="507" t="s">
        <v>907</v>
      </c>
      <c r="E143" s="508" t="s">
        <v>912</v>
      </c>
      <c r="F143" s="509" t="s">
        <v>1709</v>
      </c>
    </row>
    <row r="144" spans="1:6" ht="36" outlineLevel="1" x14ac:dyDescent="0.2">
      <c r="A144" s="452"/>
      <c r="B144" s="800"/>
      <c r="C144" s="506"/>
      <c r="D144" s="507" t="s">
        <v>908</v>
      </c>
      <c r="E144" s="508" t="s">
        <v>912</v>
      </c>
      <c r="F144" s="509" t="s">
        <v>1709</v>
      </c>
    </row>
    <row r="145" spans="1:6" ht="48" outlineLevel="1" x14ac:dyDescent="0.2">
      <c r="A145" s="452"/>
      <c r="B145" s="800"/>
      <c r="C145" s="506"/>
      <c r="D145" s="507" t="s">
        <v>909</v>
      </c>
      <c r="E145" s="508" t="s">
        <v>895</v>
      </c>
      <c r="F145" s="509" t="s">
        <v>1712</v>
      </c>
    </row>
    <row r="146" spans="1:6" ht="36" outlineLevel="1" x14ac:dyDescent="0.2">
      <c r="A146" s="452"/>
      <c r="B146" s="800"/>
      <c r="C146" s="506"/>
      <c r="D146" s="507" t="s">
        <v>911</v>
      </c>
      <c r="E146" s="508" t="s">
        <v>912</v>
      </c>
      <c r="F146" s="509" t="s">
        <v>1709</v>
      </c>
    </row>
    <row r="147" spans="1:6" ht="12.75" customHeight="1" outlineLevel="1" x14ac:dyDescent="0.2">
      <c r="A147" s="452"/>
      <c r="B147" s="800"/>
      <c r="C147" s="506"/>
      <c r="D147" s="507" t="s">
        <v>913</v>
      </c>
      <c r="E147" s="508" t="s">
        <v>730</v>
      </c>
      <c r="F147" s="509" t="s">
        <v>1713</v>
      </c>
    </row>
    <row r="148" spans="1:6" ht="27.95" customHeight="1" x14ac:dyDescent="0.2">
      <c r="A148" s="452"/>
      <c r="B148" s="800"/>
      <c r="C148" s="506"/>
      <c r="D148" s="507" t="s">
        <v>914</v>
      </c>
      <c r="E148" s="508" t="s">
        <v>751</v>
      </c>
      <c r="F148" s="509" t="s">
        <v>1708</v>
      </c>
    </row>
    <row r="149" spans="1:6" ht="24" x14ac:dyDescent="0.2">
      <c r="A149" s="452"/>
      <c r="B149" s="800"/>
      <c r="C149" s="506"/>
      <c r="D149" s="507" t="s">
        <v>916</v>
      </c>
      <c r="E149" s="508" t="s">
        <v>535</v>
      </c>
      <c r="F149" s="509" t="s">
        <v>535</v>
      </c>
    </row>
    <row r="150" spans="1:6" ht="24" outlineLevel="1" x14ac:dyDescent="0.2">
      <c r="A150" s="452"/>
      <c r="B150" s="800"/>
      <c r="C150" s="506"/>
      <c r="D150" s="507" t="s">
        <v>917</v>
      </c>
      <c r="E150" s="508" t="s">
        <v>535</v>
      </c>
      <c r="F150" s="509" t="s">
        <v>535</v>
      </c>
    </row>
    <row r="151" spans="1:6" ht="24" outlineLevel="1" x14ac:dyDescent="0.2">
      <c r="A151" s="452"/>
      <c r="B151" s="800"/>
      <c r="C151" s="506"/>
      <c r="D151" s="507" t="s">
        <v>918</v>
      </c>
      <c r="E151" s="508" t="s">
        <v>535</v>
      </c>
      <c r="F151" s="509" t="s">
        <v>535</v>
      </c>
    </row>
    <row r="152" spans="1:6" ht="12.75" customHeight="1" outlineLevel="1" x14ac:dyDescent="0.2">
      <c r="A152" s="452"/>
      <c r="B152" s="801"/>
      <c r="C152" s="506"/>
      <c r="D152" s="507" t="s">
        <v>707</v>
      </c>
      <c r="E152" s="508" t="s">
        <v>898</v>
      </c>
      <c r="F152" s="509"/>
    </row>
    <row r="153" spans="1:6" ht="63.75" outlineLevel="1" x14ac:dyDescent="0.2">
      <c r="A153" s="452"/>
      <c r="B153" s="871">
        <v>7</v>
      </c>
      <c r="C153" s="502" t="s">
        <v>1085</v>
      </c>
      <c r="D153" s="503" t="s">
        <v>1086</v>
      </c>
      <c r="E153" s="504" t="s">
        <v>1714</v>
      </c>
      <c r="F153" s="505" t="s">
        <v>1715</v>
      </c>
    </row>
    <row r="154" spans="1:6" ht="12.75" customHeight="1" outlineLevel="1" x14ac:dyDescent="0.2">
      <c r="A154" s="452"/>
      <c r="B154" s="800"/>
      <c r="C154" s="506"/>
      <c r="D154" s="507" t="s">
        <v>1089</v>
      </c>
      <c r="E154" s="508" t="s">
        <v>1090</v>
      </c>
      <c r="F154" s="509" t="s">
        <v>535</v>
      </c>
    </row>
    <row r="155" spans="1:6" outlineLevel="1" x14ac:dyDescent="0.2">
      <c r="A155" s="452"/>
      <c r="B155" s="800"/>
      <c r="C155" s="506"/>
      <c r="D155" s="507" t="s">
        <v>1060</v>
      </c>
      <c r="E155" s="508" t="s">
        <v>1075</v>
      </c>
      <c r="F155" s="509" t="s">
        <v>535</v>
      </c>
    </row>
    <row r="156" spans="1:6" ht="12.75" customHeight="1" outlineLevel="1" x14ac:dyDescent="0.2">
      <c r="A156" s="452"/>
      <c r="B156" s="800"/>
      <c r="C156" s="506"/>
      <c r="D156" s="507" t="s">
        <v>1650</v>
      </c>
      <c r="E156" s="508" t="s">
        <v>1651</v>
      </c>
      <c r="F156" s="509" t="s">
        <v>535</v>
      </c>
    </row>
    <row r="157" spans="1:6" outlineLevel="1" x14ac:dyDescent="0.2">
      <c r="A157" s="452"/>
      <c r="B157" s="800"/>
      <c r="C157" s="506"/>
      <c r="D157" s="507" t="s">
        <v>708</v>
      </c>
      <c r="E157" s="508" t="s">
        <v>955</v>
      </c>
      <c r="F157" s="509" t="s">
        <v>535</v>
      </c>
    </row>
    <row r="158" spans="1:6" outlineLevel="1" x14ac:dyDescent="0.2">
      <c r="A158" s="452"/>
      <c r="B158" s="800"/>
      <c r="C158" s="506"/>
      <c r="D158" s="507" t="s">
        <v>729</v>
      </c>
      <c r="E158" s="508" t="s">
        <v>535</v>
      </c>
      <c r="F158" s="509" t="s">
        <v>535</v>
      </c>
    </row>
    <row r="159" spans="1:6" ht="24" outlineLevel="1" x14ac:dyDescent="0.2">
      <c r="A159" s="452"/>
      <c r="B159" s="800"/>
      <c r="C159" s="506"/>
      <c r="D159" s="507" t="s">
        <v>750</v>
      </c>
      <c r="E159" s="508" t="s">
        <v>921</v>
      </c>
      <c r="F159" s="509">
        <v>523.03</v>
      </c>
    </row>
    <row r="160" spans="1:6" outlineLevel="1" x14ac:dyDescent="0.2">
      <c r="A160" s="452"/>
      <c r="B160" s="800"/>
      <c r="C160" s="506"/>
      <c r="D160" s="507" t="s">
        <v>900</v>
      </c>
      <c r="E160" s="508" t="s">
        <v>956</v>
      </c>
      <c r="F160" s="509" t="s">
        <v>1716</v>
      </c>
    </row>
    <row r="161" spans="1:6" ht="24" outlineLevel="1" x14ac:dyDescent="0.2">
      <c r="A161" s="452"/>
      <c r="B161" s="800"/>
      <c r="C161" s="506"/>
      <c r="D161" s="507" t="s">
        <v>752</v>
      </c>
      <c r="E161" s="508" t="s">
        <v>957</v>
      </c>
      <c r="F161" s="509" t="s">
        <v>1717</v>
      </c>
    </row>
    <row r="162" spans="1:6" outlineLevel="1" x14ac:dyDescent="0.2">
      <c r="A162" s="452"/>
      <c r="B162" s="800"/>
      <c r="C162" s="506"/>
      <c r="D162" s="507" t="s">
        <v>902</v>
      </c>
      <c r="E162" s="508" t="s">
        <v>535</v>
      </c>
      <c r="F162" s="509" t="s">
        <v>535</v>
      </c>
    </row>
    <row r="163" spans="1:6" outlineLevel="1" x14ac:dyDescent="0.2">
      <c r="A163" s="452"/>
      <c r="B163" s="800"/>
      <c r="C163" s="506"/>
      <c r="D163" s="507" t="s">
        <v>753</v>
      </c>
      <c r="E163" s="508" t="s">
        <v>535</v>
      </c>
      <c r="F163" s="509" t="s">
        <v>535</v>
      </c>
    </row>
    <row r="164" spans="1:6" ht="12.75" customHeight="1" outlineLevel="1" x14ac:dyDescent="0.2">
      <c r="A164" s="452"/>
      <c r="B164" s="800"/>
      <c r="C164" s="506"/>
      <c r="D164" s="507" t="s">
        <v>904</v>
      </c>
      <c r="E164" s="508" t="s">
        <v>751</v>
      </c>
      <c r="F164" s="509" t="s">
        <v>1718</v>
      </c>
    </row>
    <row r="165" spans="1:6" outlineLevel="1" x14ac:dyDescent="0.2">
      <c r="A165" s="452"/>
      <c r="B165" s="800"/>
      <c r="C165" s="506"/>
      <c r="D165" s="507" t="s">
        <v>905</v>
      </c>
      <c r="E165" s="508" t="s">
        <v>912</v>
      </c>
      <c r="F165" s="509" t="s">
        <v>1719</v>
      </c>
    </row>
    <row r="166" spans="1:6" outlineLevel="1" x14ac:dyDescent="0.2">
      <c r="A166" s="452"/>
      <c r="B166" s="800"/>
      <c r="C166" s="506"/>
      <c r="D166" s="507" t="s">
        <v>728</v>
      </c>
      <c r="E166" s="508" t="s">
        <v>894</v>
      </c>
      <c r="F166" s="509" t="s">
        <v>1720</v>
      </c>
    </row>
    <row r="167" spans="1:6" ht="36" outlineLevel="1" x14ac:dyDescent="0.2">
      <c r="A167" s="452"/>
      <c r="B167" s="800"/>
      <c r="C167" s="506"/>
      <c r="D167" s="507" t="s">
        <v>906</v>
      </c>
      <c r="E167" s="508" t="s">
        <v>915</v>
      </c>
      <c r="F167" s="509" t="s">
        <v>1721</v>
      </c>
    </row>
    <row r="168" spans="1:6" ht="12.75" customHeight="1" outlineLevel="1" x14ac:dyDescent="0.2">
      <c r="A168" s="452"/>
      <c r="B168" s="800"/>
      <c r="C168" s="506"/>
      <c r="D168" s="507" t="s">
        <v>907</v>
      </c>
      <c r="E168" s="508" t="s">
        <v>912</v>
      </c>
      <c r="F168" s="509" t="s">
        <v>1719</v>
      </c>
    </row>
    <row r="169" spans="1:6" ht="12.75" customHeight="1" outlineLevel="1" x14ac:dyDescent="0.2">
      <c r="A169" s="452"/>
      <c r="B169" s="800"/>
      <c r="C169" s="506"/>
      <c r="D169" s="507" t="s">
        <v>908</v>
      </c>
      <c r="E169" s="508" t="s">
        <v>912</v>
      </c>
      <c r="F169" s="509" t="s">
        <v>1719</v>
      </c>
    </row>
    <row r="170" spans="1:6" ht="48" x14ac:dyDescent="0.2">
      <c r="A170" s="452"/>
      <c r="B170" s="800"/>
      <c r="C170" s="506"/>
      <c r="D170" s="507" t="s">
        <v>909</v>
      </c>
      <c r="E170" s="508" t="s">
        <v>895</v>
      </c>
      <c r="F170" s="509" t="s">
        <v>1722</v>
      </c>
    </row>
    <row r="171" spans="1:6" ht="36" outlineLevel="1" x14ac:dyDescent="0.2">
      <c r="A171" s="452"/>
      <c r="B171" s="800"/>
      <c r="C171" s="506"/>
      <c r="D171" s="507" t="s">
        <v>911</v>
      </c>
      <c r="E171" s="508" t="s">
        <v>912</v>
      </c>
      <c r="F171" s="509" t="s">
        <v>1719</v>
      </c>
    </row>
    <row r="172" spans="1:6" ht="36" customHeight="1" outlineLevel="1" x14ac:dyDescent="0.2">
      <c r="A172" s="452"/>
      <c r="B172" s="800"/>
      <c r="C172" s="506"/>
      <c r="D172" s="507" t="s">
        <v>913</v>
      </c>
      <c r="E172" s="508" t="s">
        <v>730</v>
      </c>
      <c r="F172" s="509" t="s">
        <v>1723</v>
      </c>
    </row>
    <row r="173" spans="1:6" ht="12.75" customHeight="1" outlineLevel="1" x14ac:dyDescent="0.2">
      <c r="A173" s="452"/>
      <c r="B173" s="800"/>
      <c r="C173" s="506"/>
      <c r="D173" s="507" t="s">
        <v>914</v>
      </c>
      <c r="E173" s="508" t="s">
        <v>751</v>
      </c>
      <c r="F173" s="509" t="s">
        <v>1718</v>
      </c>
    </row>
    <row r="174" spans="1:6" ht="24" outlineLevel="1" x14ac:dyDescent="0.2">
      <c r="A174" s="452"/>
      <c r="B174" s="800"/>
      <c r="C174" s="506"/>
      <c r="D174" s="507" t="s">
        <v>916</v>
      </c>
      <c r="E174" s="508" t="s">
        <v>535</v>
      </c>
      <c r="F174" s="509" t="s">
        <v>535</v>
      </c>
    </row>
    <row r="175" spans="1:6" ht="12.75" customHeight="1" outlineLevel="1" x14ac:dyDescent="0.2">
      <c r="A175" s="452"/>
      <c r="B175" s="800"/>
      <c r="C175" s="506"/>
      <c r="D175" s="507" t="s">
        <v>917</v>
      </c>
      <c r="E175" s="508" t="s">
        <v>535</v>
      </c>
      <c r="F175" s="509" t="s">
        <v>535</v>
      </c>
    </row>
    <row r="176" spans="1:6" ht="24" outlineLevel="1" x14ac:dyDescent="0.2">
      <c r="A176" s="452"/>
      <c r="B176" s="800"/>
      <c r="C176" s="506"/>
      <c r="D176" s="507" t="s">
        <v>918</v>
      </c>
      <c r="E176" s="508" t="s">
        <v>535</v>
      </c>
      <c r="F176" s="509" t="s">
        <v>535</v>
      </c>
    </row>
    <row r="177" spans="1:6" ht="12.75" customHeight="1" outlineLevel="1" x14ac:dyDescent="0.2">
      <c r="A177" s="452"/>
      <c r="B177" s="801"/>
      <c r="C177" s="506"/>
      <c r="D177" s="507" t="s">
        <v>707</v>
      </c>
      <c r="E177" s="508" t="s">
        <v>898</v>
      </c>
      <c r="F177" s="509"/>
    </row>
    <row r="178" spans="1:6" ht="76.5" outlineLevel="1" x14ac:dyDescent="0.2">
      <c r="A178" s="452"/>
      <c r="B178" s="871">
        <v>8</v>
      </c>
      <c r="C178" s="502" t="s">
        <v>1099</v>
      </c>
      <c r="D178" s="503" t="s">
        <v>1100</v>
      </c>
      <c r="E178" s="504" t="s">
        <v>1724</v>
      </c>
      <c r="F178" s="505" t="s">
        <v>1725</v>
      </c>
    </row>
    <row r="179" spans="1:6" ht="12.75" customHeight="1" outlineLevel="1" x14ac:dyDescent="0.2">
      <c r="A179" s="452"/>
      <c r="B179" s="800"/>
      <c r="C179" s="506"/>
      <c r="D179" s="507" t="s">
        <v>1011</v>
      </c>
      <c r="E179" s="508" t="s">
        <v>1012</v>
      </c>
      <c r="F179" s="509" t="s">
        <v>535</v>
      </c>
    </row>
    <row r="180" spans="1:6" outlineLevel="1" x14ac:dyDescent="0.2">
      <c r="A180" s="452"/>
      <c r="B180" s="800"/>
      <c r="C180" s="506"/>
      <c r="D180" s="507" t="s">
        <v>1060</v>
      </c>
      <c r="E180" s="508" t="s">
        <v>1075</v>
      </c>
      <c r="F180" s="509" t="s">
        <v>535</v>
      </c>
    </row>
    <row r="181" spans="1:6" ht="60" outlineLevel="1" x14ac:dyDescent="0.2">
      <c r="A181" s="452"/>
      <c r="B181" s="800"/>
      <c r="C181" s="506"/>
      <c r="D181" s="507" t="s">
        <v>1650</v>
      </c>
      <c r="E181" s="508" t="s">
        <v>1651</v>
      </c>
      <c r="F181" s="509" t="s">
        <v>535</v>
      </c>
    </row>
    <row r="182" spans="1:6" outlineLevel="1" x14ac:dyDescent="0.2">
      <c r="A182" s="452"/>
      <c r="B182" s="800"/>
      <c r="C182" s="506"/>
      <c r="D182" s="507" t="s">
        <v>708</v>
      </c>
      <c r="E182" s="508" t="s">
        <v>955</v>
      </c>
      <c r="F182" s="509" t="s">
        <v>535</v>
      </c>
    </row>
    <row r="183" spans="1:6" outlineLevel="1" x14ac:dyDescent="0.2">
      <c r="A183" s="452"/>
      <c r="B183" s="800"/>
      <c r="C183" s="506"/>
      <c r="D183" s="507" t="s">
        <v>729</v>
      </c>
      <c r="E183" s="508" t="s">
        <v>535</v>
      </c>
      <c r="F183" s="509" t="s">
        <v>535</v>
      </c>
    </row>
    <row r="184" spans="1:6" ht="24" outlineLevel="1" x14ac:dyDescent="0.2">
      <c r="A184" s="452"/>
      <c r="B184" s="800"/>
      <c r="C184" s="506"/>
      <c r="D184" s="507" t="s">
        <v>750</v>
      </c>
      <c r="E184" s="508" t="s">
        <v>921</v>
      </c>
      <c r="F184" s="509" t="s">
        <v>1726</v>
      </c>
    </row>
    <row r="185" spans="1:6" outlineLevel="1" x14ac:dyDescent="0.2">
      <c r="A185" s="452"/>
      <c r="B185" s="800"/>
      <c r="C185" s="506"/>
      <c r="D185" s="507" t="s">
        <v>900</v>
      </c>
      <c r="E185" s="508" t="s">
        <v>956</v>
      </c>
      <c r="F185" s="509" t="s">
        <v>1727</v>
      </c>
    </row>
    <row r="186" spans="1:6" ht="24" outlineLevel="1" x14ac:dyDescent="0.2">
      <c r="A186" s="452"/>
      <c r="B186" s="800"/>
      <c r="C186" s="506"/>
      <c r="D186" s="507" t="s">
        <v>752</v>
      </c>
      <c r="E186" s="508" t="s">
        <v>957</v>
      </c>
      <c r="F186" s="509" t="s">
        <v>1728</v>
      </c>
    </row>
    <row r="187" spans="1:6" ht="12.75" customHeight="1" outlineLevel="1" x14ac:dyDescent="0.2">
      <c r="A187" s="452"/>
      <c r="B187" s="800"/>
      <c r="C187" s="506"/>
      <c r="D187" s="507" t="s">
        <v>902</v>
      </c>
      <c r="E187" s="508" t="s">
        <v>535</v>
      </c>
      <c r="F187" s="509" t="s">
        <v>535</v>
      </c>
    </row>
    <row r="188" spans="1:6" outlineLevel="1" x14ac:dyDescent="0.2">
      <c r="A188" s="452"/>
      <c r="B188" s="800"/>
      <c r="C188" s="506"/>
      <c r="D188" s="507" t="s">
        <v>753</v>
      </c>
      <c r="E188" s="508" t="s">
        <v>535</v>
      </c>
      <c r="F188" s="509" t="s">
        <v>535</v>
      </c>
    </row>
    <row r="189" spans="1:6" ht="24" outlineLevel="1" x14ac:dyDescent="0.2">
      <c r="A189" s="452"/>
      <c r="B189" s="800"/>
      <c r="C189" s="506"/>
      <c r="D189" s="507" t="s">
        <v>904</v>
      </c>
      <c r="E189" s="508" t="s">
        <v>751</v>
      </c>
      <c r="F189" s="509" t="s">
        <v>1729</v>
      </c>
    </row>
    <row r="190" spans="1:6" outlineLevel="1" x14ac:dyDescent="0.2">
      <c r="A190" s="452"/>
      <c r="B190" s="800"/>
      <c r="C190" s="506"/>
      <c r="D190" s="507" t="s">
        <v>905</v>
      </c>
      <c r="E190" s="508" t="s">
        <v>912</v>
      </c>
      <c r="F190" s="509" t="s">
        <v>1730</v>
      </c>
    </row>
    <row r="191" spans="1:6" ht="12.75" customHeight="1" outlineLevel="1" x14ac:dyDescent="0.2">
      <c r="A191" s="452"/>
      <c r="B191" s="800"/>
      <c r="C191" s="506"/>
      <c r="D191" s="507" t="s">
        <v>728</v>
      </c>
      <c r="E191" s="508" t="s">
        <v>894</v>
      </c>
      <c r="F191" s="509" t="s">
        <v>1731</v>
      </c>
    </row>
    <row r="192" spans="1:6" ht="12.75" customHeight="1" outlineLevel="1" x14ac:dyDescent="0.2">
      <c r="A192" s="452"/>
      <c r="B192" s="800"/>
      <c r="C192" s="506"/>
      <c r="D192" s="507" t="s">
        <v>906</v>
      </c>
      <c r="E192" s="508" t="s">
        <v>915</v>
      </c>
      <c r="F192" s="509" t="s">
        <v>1732</v>
      </c>
    </row>
    <row r="193" spans="1:6" ht="36" x14ac:dyDescent="0.2">
      <c r="A193" s="452"/>
      <c r="B193" s="800"/>
      <c r="C193" s="506"/>
      <c r="D193" s="507" t="s">
        <v>907</v>
      </c>
      <c r="E193" s="508" t="s">
        <v>912</v>
      </c>
      <c r="F193" s="509" t="s">
        <v>1730</v>
      </c>
    </row>
    <row r="194" spans="1:6" ht="36" outlineLevel="1" x14ac:dyDescent="0.2">
      <c r="A194" s="452"/>
      <c r="B194" s="800"/>
      <c r="C194" s="506"/>
      <c r="D194" s="507" t="s">
        <v>908</v>
      </c>
      <c r="E194" s="508" t="s">
        <v>912</v>
      </c>
      <c r="F194" s="509" t="s">
        <v>1730</v>
      </c>
    </row>
    <row r="195" spans="1:6" ht="48" outlineLevel="1" x14ac:dyDescent="0.2">
      <c r="A195" s="452"/>
      <c r="B195" s="800"/>
      <c r="C195" s="506"/>
      <c r="D195" s="507" t="s">
        <v>909</v>
      </c>
      <c r="E195" s="508" t="s">
        <v>895</v>
      </c>
      <c r="F195" s="509" t="s">
        <v>1733</v>
      </c>
    </row>
    <row r="196" spans="1:6" ht="36" customHeight="1" outlineLevel="1" x14ac:dyDescent="0.2">
      <c r="A196" s="452"/>
      <c r="B196" s="800"/>
      <c r="C196" s="506"/>
      <c r="D196" s="507" t="s">
        <v>911</v>
      </c>
      <c r="E196" s="508" t="s">
        <v>912</v>
      </c>
      <c r="F196" s="509" t="s">
        <v>1730</v>
      </c>
    </row>
    <row r="197" spans="1:6" ht="12.75" customHeight="1" outlineLevel="1" x14ac:dyDescent="0.2">
      <c r="A197" s="452"/>
      <c r="B197" s="800"/>
      <c r="C197" s="506"/>
      <c r="D197" s="507" t="s">
        <v>913</v>
      </c>
      <c r="E197" s="508" t="s">
        <v>730</v>
      </c>
      <c r="F197" s="509" t="s">
        <v>1734</v>
      </c>
    </row>
    <row r="198" spans="1:6" ht="48" outlineLevel="1" x14ac:dyDescent="0.2">
      <c r="A198" s="452"/>
      <c r="B198" s="800"/>
      <c r="C198" s="506"/>
      <c r="D198" s="507" t="s">
        <v>914</v>
      </c>
      <c r="E198" s="508" t="s">
        <v>751</v>
      </c>
      <c r="F198" s="509" t="s">
        <v>1729</v>
      </c>
    </row>
    <row r="199" spans="1:6" ht="12.75" customHeight="1" outlineLevel="1" x14ac:dyDescent="0.2">
      <c r="A199" s="452"/>
      <c r="B199" s="800"/>
      <c r="C199" s="506"/>
      <c r="D199" s="507" t="s">
        <v>916</v>
      </c>
      <c r="E199" s="508" t="s">
        <v>535</v>
      </c>
      <c r="F199" s="509" t="s">
        <v>535</v>
      </c>
    </row>
    <row r="200" spans="1:6" ht="24" outlineLevel="1" x14ac:dyDescent="0.2">
      <c r="A200" s="452"/>
      <c r="B200" s="800"/>
      <c r="C200" s="506"/>
      <c r="D200" s="507" t="s">
        <v>917</v>
      </c>
      <c r="E200" s="508" t="s">
        <v>535</v>
      </c>
      <c r="F200" s="509" t="s">
        <v>535</v>
      </c>
    </row>
    <row r="201" spans="1:6" ht="24" outlineLevel="1" x14ac:dyDescent="0.2">
      <c r="A201" s="452"/>
      <c r="B201" s="800"/>
      <c r="C201" s="506"/>
      <c r="D201" s="507" t="s">
        <v>918</v>
      </c>
      <c r="E201" s="508" t="s">
        <v>535</v>
      </c>
      <c r="F201" s="509" t="s">
        <v>535</v>
      </c>
    </row>
    <row r="202" spans="1:6" ht="12.75" customHeight="1" outlineLevel="1" x14ac:dyDescent="0.2">
      <c r="A202" s="452"/>
      <c r="B202" s="801"/>
      <c r="C202" s="506"/>
      <c r="D202" s="507" t="s">
        <v>707</v>
      </c>
      <c r="E202" s="508" t="s">
        <v>898</v>
      </c>
      <c r="F202" s="509"/>
    </row>
    <row r="203" spans="1:6" ht="12.75" customHeight="1" outlineLevel="1" x14ac:dyDescent="0.2">
      <c r="A203" s="452"/>
      <c r="B203" s="871">
        <v>9</v>
      </c>
      <c r="C203" s="502" t="s">
        <v>1112</v>
      </c>
      <c r="D203" s="503" t="s">
        <v>1113</v>
      </c>
      <c r="E203" s="504" t="s">
        <v>1735</v>
      </c>
      <c r="F203" s="505" t="s">
        <v>1736</v>
      </c>
    </row>
    <row r="204" spans="1:6" outlineLevel="1" x14ac:dyDescent="0.2">
      <c r="A204" s="452"/>
      <c r="B204" s="800"/>
      <c r="C204" s="506"/>
      <c r="D204" s="507" t="s">
        <v>1060</v>
      </c>
      <c r="E204" s="508" t="s">
        <v>1075</v>
      </c>
      <c r="F204" s="509" t="s">
        <v>535</v>
      </c>
    </row>
    <row r="205" spans="1:6" ht="12.75" customHeight="1" outlineLevel="1" x14ac:dyDescent="0.2">
      <c r="A205" s="452"/>
      <c r="B205" s="800"/>
      <c r="C205" s="506"/>
      <c r="D205" s="507" t="s">
        <v>1650</v>
      </c>
      <c r="E205" s="508" t="s">
        <v>1651</v>
      </c>
      <c r="F205" s="509" t="s">
        <v>535</v>
      </c>
    </row>
    <row r="206" spans="1:6" ht="12.75" customHeight="1" outlineLevel="1" x14ac:dyDescent="0.2">
      <c r="A206" s="452"/>
      <c r="B206" s="800"/>
      <c r="C206" s="506"/>
      <c r="D206" s="507" t="s">
        <v>708</v>
      </c>
      <c r="E206" s="508" t="s">
        <v>955</v>
      </c>
      <c r="F206" s="509" t="s">
        <v>535</v>
      </c>
    </row>
    <row r="207" spans="1:6" x14ac:dyDescent="0.2">
      <c r="A207" s="452"/>
      <c r="B207" s="800"/>
      <c r="C207" s="506"/>
      <c r="D207" s="507" t="s">
        <v>729</v>
      </c>
      <c r="E207" s="508" t="s">
        <v>535</v>
      </c>
      <c r="F207" s="509" t="s">
        <v>535</v>
      </c>
    </row>
    <row r="208" spans="1:6" ht="24" outlineLevel="1" x14ac:dyDescent="0.2">
      <c r="A208" s="452"/>
      <c r="B208" s="800"/>
      <c r="C208" s="506"/>
      <c r="D208" s="507" t="s">
        <v>750</v>
      </c>
      <c r="E208" s="508" t="s">
        <v>921</v>
      </c>
      <c r="F208" s="509" t="s">
        <v>1737</v>
      </c>
    </row>
    <row r="209" spans="1:6" outlineLevel="1" x14ac:dyDescent="0.2">
      <c r="A209" s="452"/>
      <c r="B209" s="800"/>
      <c r="C209" s="506"/>
      <c r="D209" s="507" t="s">
        <v>900</v>
      </c>
      <c r="E209" s="508" t="s">
        <v>956</v>
      </c>
      <c r="F209" s="509" t="s">
        <v>1738</v>
      </c>
    </row>
    <row r="210" spans="1:6" ht="12.75" customHeight="1" outlineLevel="1" x14ac:dyDescent="0.2">
      <c r="A210" s="452"/>
      <c r="B210" s="800"/>
      <c r="C210" s="506"/>
      <c r="D210" s="507" t="s">
        <v>752</v>
      </c>
      <c r="E210" s="508" t="s">
        <v>957</v>
      </c>
      <c r="F210" s="509" t="s">
        <v>1739</v>
      </c>
    </row>
    <row r="211" spans="1:6" outlineLevel="1" x14ac:dyDescent="0.2">
      <c r="A211" s="452"/>
      <c r="B211" s="800"/>
      <c r="C211" s="506"/>
      <c r="D211" s="507" t="s">
        <v>902</v>
      </c>
      <c r="E211" s="508" t="s">
        <v>535</v>
      </c>
      <c r="F211" s="509" t="s">
        <v>535</v>
      </c>
    </row>
    <row r="212" spans="1:6" ht="12.75" customHeight="1" outlineLevel="1" x14ac:dyDescent="0.2">
      <c r="A212" s="452"/>
      <c r="B212" s="800"/>
      <c r="C212" s="506"/>
      <c r="D212" s="507" t="s">
        <v>753</v>
      </c>
      <c r="E212" s="508" t="s">
        <v>535</v>
      </c>
      <c r="F212" s="509" t="s">
        <v>535</v>
      </c>
    </row>
    <row r="213" spans="1:6" ht="12.75" customHeight="1" outlineLevel="1" x14ac:dyDescent="0.2">
      <c r="A213" s="452"/>
      <c r="B213" s="800"/>
      <c r="C213" s="506"/>
      <c r="D213" s="507" t="s">
        <v>904</v>
      </c>
      <c r="E213" s="508" t="s">
        <v>751</v>
      </c>
      <c r="F213" s="509" t="s">
        <v>1740</v>
      </c>
    </row>
    <row r="214" spans="1:6" ht="12.75" customHeight="1" outlineLevel="1" x14ac:dyDescent="0.2">
      <c r="A214" s="452"/>
      <c r="B214" s="800"/>
      <c r="C214" s="506"/>
      <c r="D214" s="507" t="s">
        <v>905</v>
      </c>
      <c r="E214" s="508" t="s">
        <v>912</v>
      </c>
      <c r="F214" s="509" t="s">
        <v>1741</v>
      </c>
    </row>
    <row r="215" spans="1:6" outlineLevel="1" x14ac:dyDescent="0.2">
      <c r="A215" s="452"/>
      <c r="B215" s="800"/>
      <c r="C215" s="506"/>
      <c r="D215" s="507" t="s">
        <v>728</v>
      </c>
      <c r="E215" s="508" t="s">
        <v>894</v>
      </c>
      <c r="F215" s="509" t="s">
        <v>1742</v>
      </c>
    </row>
    <row r="216" spans="1:6" ht="12.75" customHeight="1" outlineLevel="1" x14ac:dyDescent="0.2">
      <c r="A216" s="452"/>
      <c r="B216" s="800"/>
      <c r="C216" s="506"/>
      <c r="D216" s="507" t="s">
        <v>906</v>
      </c>
      <c r="E216" s="508" t="s">
        <v>915</v>
      </c>
      <c r="F216" s="509" t="s">
        <v>1743</v>
      </c>
    </row>
    <row r="217" spans="1:6" ht="36" x14ac:dyDescent="0.2">
      <c r="A217" s="452"/>
      <c r="B217" s="800"/>
      <c r="C217" s="506"/>
      <c r="D217" s="507" t="s">
        <v>907</v>
      </c>
      <c r="E217" s="508" t="s">
        <v>912</v>
      </c>
      <c r="F217" s="509" t="s">
        <v>1741</v>
      </c>
    </row>
    <row r="218" spans="1:6" ht="36" outlineLevel="1" x14ac:dyDescent="0.2">
      <c r="A218" s="452"/>
      <c r="B218" s="800"/>
      <c r="C218" s="506"/>
      <c r="D218" s="507" t="s">
        <v>908</v>
      </c>
      <c r="E218" s="508" t="s">
        <v>912</v>
      </c>
      <c r="F218" s="509" t="s">
        <v>1741</v>
      </c>
    </row>
    <row r="219" spans="1:6" ht="48" outlineLevel="1" x14ac:dyDescent="0.2">
      <c r="A219" s="452"/>
      <c r="B219" s="800"/>
      <c r="C219" s="506"/>
      <c r="D219" s="507" t="s">
        <v>909</v>
      </c>
      <c r="E219" s="508" t="s">
        <v>895</v>
      </c>
      <c r="F219" s="509" t="s">
        <v>1744</v>
      </c>
    </row>
    <row r="220" spans="1:6" ht="12.75" customHeight="1" outlineLevel="1" x14ac:dyDescent="0.2">
      <c r="A220" s="452"/>
      <c r="B220" s="800"/>
      <c r="C220" s="506"/>
      <c r="D220" s="507" t="s">
        <v>911</v>
      </c>
      <c r="E220" s="508" t="s">
        <v>912</v>
      </c>
      <c r="F220" s="509" t="s">
        <v>1741</v>
      </c>
    </row>
    <row r="221" spans="1:6" ht="36" outlineLevel="1" x14ac:dyDescent="0.2">
      <c r="A221" s="452"/>
      <c r="B221" s="800"/>
      <c r="C221" s="506"/>
      <c r="D221" s="507" t="s">
        <v>913</v>
      </c>
      <c r="E221" s="508" t="s">
        <v>730</v>
      </c>
      <c r="F221" s="509" t="s">
        <v>1745</v>
      </c>
    </row>
    <row r="222" spans="1:6" ht="12.75" customHeight="1" outlineLevel="1" x14ac:dyDescent="0.2">
      <c r="A222" s="452"/>
      <c r="B222" s="800"/>
      <c r="C222" s="506"/>
      <c r="D222" s="507" t="s">
        <v>914</v>
      </c>
      <c r="E222" s="508" t="s">
        <v>751</v>
      </c>
      <c r="F222" s="509" t="s">
        <v>1740</v>
      </c>
    </row>
    <row r="223" spans="1:6" ht="12.75" customHeight="1" outlineLevel="1" x14ac:dyDescent="0.2">
      <c r="A223" s="452"/>
      <c r="B223" s="800"/>
      <c r="C223" s="506"/>
      <c r="D223" s="507" t="s">
        <v>916</v>
      </c>
      <c r="E223" s="508" t="s">
        <v>535</v>
      </c>
      <c r="F223" s="509" t="s">
        <v>535</v>
      </c>
    </row>
    <row r="224" spans="1:6" ht="12.75" customHeight="1" outlineLevel="1" x14ac:dyDescent="0.2">
      <c r="A224" s="452"/>
      <c r="B224" s="800"/>
      <c r="C224" s="506"/>
      <c r="D224" s="507" t="s">
        <v>917</v>
      </c>
      <c r="E224" s="508" t="s">
        <v>535</v>
      </c>
      <c r="F224" s="509" t="s">
        <v>535</v>
      </c>
    </row>
    <row r="225" spans="1:6" ht="24" outlineLevel="1" x14ac:dyDescent="0.2">
      <c r="A225" s="452"/>
      <c r="B225" s="800"/>
      <c r="C225" s="506"/>
      <c r="D225" s="507" t="s">
        <v>918</v>
      </c>
      <c r="E225" s="508" t="s">
        <v>535</v>
      </c>
      <c r="F225" s="509" t="s">
        <v>535</v>
      </c>
    </row>
    <row r="226" spans="1:6" ht="12.75" customHeight="1" outlineLevel="1" x14ac:dyDescent="0.2">
      <c r="A226" s="452"/>
      <c r="B226" s="801"/>
      <c r="C226" s="506"/>
      <c r="D226" s="507" t="s">
        <v>707</v>
      </c>
      <c r="E226" s="508" t="s">
        <v>898</v>
      </c>
      <c r="F226" s="509"/>
    </row>
    <row r="227" spans="1:6" ht="38.25" x14ac:dyDescent="0.2">
      <c r="A227" s="452"/>
      <c r="B227" s="871">
        <v>10</v>
      </c>
      <c r="C227" s="502" t="s">
        <v>1125</v>
      </c>
      <c r="D227" s="503" t="s">
        <v>1057</v>
      </c>
      <c r="E227" s="504" t="s">
        <v>1746</v>
      </c>
      <c r="F227" s="505" t="s">
        <v>1747</v>
      </c>
    </row>
    <row r="228" spans="1:6" outlineLevel="1" x14ac:dyDescent="0.2">
      <c r="A228" s="452"/>
      <c r="B228" s="800"/>
      <c r="C228" s="506"/>
      <c r="D228" s="507" t="s">
        <v>1060</v>
      </c>
      <c r="E228" s="508" t="s">
        <v>1061</v>
      </c>
      <c r="F228" s="509" t="s">
        <v>535</v>
      </c>
    </row>
    <row r="229" spans="1:6" ht="60" outlineLevel="1" x14ac:dyDescent="0.2">
      <c r="A229" s="452"/>
      <c r="B229" s="800"/>
      <c r="C229" s="506"/>
      <c r="D229" s="507" t="s">
        <v>1650</v>
      </c>
      <c r="E229" s="508" t="s">
        <v>1651</v>
      </c>
      <c r="F229" s="509" t="s">
        <v>535</v>
      </c>
    </row>
    <row r="230" spans="1:6" ht="36" customHeight="1" outlineLevel="1" x14ac:dyDescent="0.2">
      <c r="A230" s="452"/>
      <c r="B230" s="800"/>
      <c r="C230" s="506"/>
      <c r="D230" s="507" t="s">
        <v>708</v>
      </c>
      <c r="E230" s="508" t="s">
        <v>955</v>
      </c>
      <c r="F230" s="509" t="s">
        <v>535</v>
      </c>
    </row>
    <row r="231" spans="1:6" ht="12.75" customHeight="1" outlineLevel="1" x14ac:dyDescent="0.2">
      <c r="A231" s="452"/>
      <c r="B231" s="800"/>
      <c r="C231" s="506"/>
      <c r="D231" s="507" t="s">
        <v>729</v>
      </c>
      <c r="E231" s="508" t="s">
        <v>535</v>
      </c>
      <c r="F231" s="509" t="s">
        <v>535</v>
      </c>
    </row>
    <row r="232" spans="1:6" ht="24" outlineLevel="1" x14ac:dyDescent="0.2">
      <c r="A232" s="452"/>
      <c r="B232" s="800"/>
      <c r="C232" s="506"/>
      <c r="D232" s="507" t="s">
        <v>750</v>
      </c>
      <c r="E232" s="508" t="s">
        <v>921</v>
      </c>
      <c r="F232" s="509" t="s">
        <v>1748</v>
      </c>
    </row>
    <row r="233" spans="1:6" ht="12.75" customHeight="1" outlineLevel="1" x14ac:dyDescent="0.2">
      <c r="A233" s="452"/>
      <c r="B233" s="800"/>
      <c r="C233" s="506"/>
      <c r="D233" s="507" t="s">
        <v>900</v>
      </c>
      <c r="E233" s="508" t="s">
        <v>956</v>
      </c>
      <c r="F233" s="509" t="s">
        <v>1749</v>
      </c>
    </row>
    <row r="234" spans="1:6" ht="24" outlineLevel="1" x14ac:dyDescent="0.2">
      <c r="A234" s="452"/>
      <c r="B234" s="800"/>
      <c r="C234" s="506"/>
      <c r="D234" s="507" t="s">
        <v>752</v>
      </c>
      <c r="E234" s="508" t="s">
        <v>957</v>
      </c>
      <c r="F234" s="509" t="s">
        <v>1750</v>
      </c>
    </row>
    <row r="235" spans="1:6" outlineLevel="1" x14ac:dyDescent="0.2">
      <c r="A235" s="452"/>
      <c r="B235" s="800"/>
      <c r="C235" s="506"/>
      <c r="D235" s="507" t="s">
        <v>902</v>
      </c>
      <c r="E235" s="508" t="s">
        <v>535</v>
      </c>
      <c r="F235" s="509" t="s">
        <v>535</v>
      </c>
    </row>
    <row r="236" spans="1:6" ht="12.75" customHeight="1" outlineLevel="1" x14ac:dyDescent="0.2">
      <c r="A236" s="452"/>
      <c r="B236" s="800"/>
      <c r="C236" s="506"/>
      <c r="D236" s="507" t="s">
        <v>753</v>
      </c>
      <c r="E236" s="508" t="s">
        <v>535</v>
      </c>
      <c r="F236" s="509" t="s">
        <v>535</v>
      </c>
    </row>
    <row r="237" spans="1:6" ht="12.75" customHeight="1" outlineLevel="1" x14ac:dyDescent="0.2">
      <c r="A237" s="452"/>
      <c r="B237" s="800"/>
      <c r="C237" s="506"/>
      <c r="D237" s="507" t="s">
        <v>904</v>
      </c>
      <c r="E237" s="508" t="s">
        <v>751</v>
      </c>
      <c r="F237" s="509" t="s">
        <v>1751</v>
      </c>
    </row>
    <row r="238" spans="1:6" outlineLevel="1" x14ac:dyDescent="0.2">
      <c r="A238" s="452"/>
      <c r="B238" s="800"/>
      <c r="C238" s="506"/>
      <c r="D238" s="507" t="s">
        <v>905</v>
      </c>
      <c r="E238" s="508" t="s">
        <v>912</v>
      </c>
      <c r="F238" s="509" t="s">
        <v>1752</v>
      </c>
    </row>
    <row r="239" spans="1:6" ht="12.75" customHeight="1" outlineLevel="1" x14ac:dyDescent="0.2">
      <c r="A239" s="452"/>
      <c r="B239" s="800"/>
      <c r="C239" s="506"/>
      <c r="D239" s="507" t="s">
        <v>728</v>
      </c>
      <c r="E239" s="508" t="s">
        <v>894</v>
      </c>
      <c r="F239" s="509" t="s">
        <v>1753</v>
      </c>
    </row>
    <row r="240" spans="1:6" ht="12.75" customHeight="1" outlineLevel="1" x14ac:dyDescent="0.2">
      <c r="A240" s="452"/>
      <c r="B240" s="800"/>
      <c r="C240" s="506"/>
      <c r="D240" s="507" t="s">
        <v>906</v>
      </c>
      <c r="E240" s="508" t="s">
        <v>915</v>
      </c>
      <c r="F240" s="509" t="s">
        <v>1754</v>
      </c>
    </row>
    <row r="241" spans="1:6" ht="36" x14ac:dyDescent="0.2">
      <c r="A241" s="452"/>
      <c r="B241" s="800"/>
      <c r="C241" s="506"/>
      <c r="D241" s="507" t="s">
        <v>907</v>
      </c>
      <c r="E241" s="508" t="s">
        <v>912</v>
      </c>
      <c r="F241" s="509" t="s">
        <v>1752</v>
      </c>
    </row>
    <row r="242" spans="1:6" ht="36" outlineLevel="1" x14ac:dyDescent="0.2">
      <c r="A242" s="452"/>
      <c r="B242" s="800"/>
      <c r="C242" s="506"/>
      <c r="D242" s="507" t="s">
        <v>908</v>
      </c>
      <c r="E242" s="508" t="s">
        <v>912</v>
      </c>
      <c r="F242" s="509" t="s">
        <v>1752</v>
      </c>
    </row>
    <row r="243" spans="1:6" ht="48" outlineLevel="1" x14ac:dyDescent="0.2">
      <c r="A243" s="452"/>
      <c r="B243" s="800"/>
      <c r="C243" s="506"/>
      <c r="D243" s="507" t="s">
        <v>909</v>
      </c>
      <c r="E243" s="508" t="s">
        <v>895</v>
      </c>
      <c r="F243" s="509" t="s">
        <v>1755</v>
      </c>
    </row>
    <row r="244" spans="1:6" ht="36" customHeight="1" outlineLevel="1" x14ac:dyDescent="0.2">
      <c r="A244" s="452"/>
      <c r="B244" s="800"/>
      <c r="C244" s="506"/>
      <c r="D244" s="507" t="s">
        <v>911</v>
      </c>
      <c r="E244" s="508" t="s">
        <v>912</v>
      </c>
      <c r="F244" s="509" t="s">
        <v>1752</v>
      </c>
    </row>
    <row r="245" spans="1:6" ht="12.75" customHeight="1" outlineLevel="1" x14ac:dyDescent="0.2">
      <c r="A245" s="452"/>
      <c r="B245" s="800"/>
      <c r="C245" s="506"/>
      <c r="D245" s="507" t="s">
        <v>913</v>
      </c>
      <c r="E245" s="508" t="s">
        <v>730</v>
      </c>
      <c r="F245" s="509" t="s">
        <v>1756</v>
      </c>
    </row>
    <row r="246" spans="1:6" ht="48" outlineLevel="1" x14ac:dyDescent="0.2">
      <c r="A246" s="452"/>
      <c r="B246" s="800"/>
      <c r="C246" s="506"/>
      <c r="D246" s="507" t="s">
        <v>914</v>
      </c>
      <c r="E246" s="508" t="s">
        <v>751</v>
      </c>
      <c r="F246" s="509" t="s">
        <v>1751</v>
      </c>
    </row>
    <row r="247" spans="1:6" ht="12.75" customHeight="1" outlineLevel="1" x14ac:dyDescent="0.2">
      <c r="A247" s="452"/>
      <c r="B247" s="800"/>
      <c r="C247" s="506"/>
      <c r="D247" s="507" t="s">
        <v>916</v>
      </c>
      <c r="E247" s="508" t="s">
        <v>535</v>
      </c>
      <c r="F247" s="509" t="s">
        <v>535</v>
      </c>
    </row>
    <row r="248" spans="1:6" ht="24" outlineLevel="1" x14ac:dyDescent="0.2">
      <c r="A248" s="452"/>
      <c r="B248" s="800"/>
      <c r="C248" s="506"/>
      <c r="D248" s="507" t="s">
        <v>917</v>
      </c>
      <c r="E248" s="508" t="s">
        <v>535</v>
      </c>
      <c r="F248" s="509" t="s">
        <v>535</v>
      </c>
    </row>
    <row r="249" spans="1:6" ht="24" outlineLevel="1" x14ac:dyDescent="0.2">
      <c r="A249" s="452"/>
      <c r="B249" s="800"/>
      <c r="C249" s="506"/>
      <c r="D249" s="507" t="s">
        <v>918</v>
      </c>
      <c r="E249" s="508" t="s">
        <v>535</v>
      </c>
      <c r="F249" s="509" t="s">
        <v>535</v>
      </c>
    </row>
    <row r="250" spans="1:6" ht="12.75" customHeight="1" outlineLevel="1" x14ac:dyDescent="0.2">
      <c r="A250" s="452"/>
      <c r="B250" s="801"/>
      <c r="C250" s="506"/>
      <c r="D250" s="507" t="s">
        <v>707</v>
      </c>
      <c r="E250" s="508" t="s">
        <v>898</v>
      </c>
      <c r="F250" s="509"/>
    </row>
    <row r="251" spans="1:6" ht="12.75" customHeight="1" outlineLevel="1" x14ac:dyDescent="0.2">
      <c r="A251" s="452"/>
      <c r="B251" s="871">
        <v>11</v>
      </c>
      <c r="C251" s="502" t="s">
        <v>1137</v>
      </c>
      <c r="D251" s="503" t="s">
        <v>1138</v>
      </c>
      <c r="E251" s="504" t="s">
        <v>1757</v>
      </c>
      <c r="F251" s="505" t="s">
        <v>1758</v>
      </c>
    </row>
    <row r="252" spans="1:6" outlineLevel="1" x14ac:dyDescent="0.2">
      <c r="A252" s="452"/>
      <c r="B252" s="800"/>
      <c r="C252" s="506"/>
      <c r="D252" s="507" t="s">
        <v>952</v>
      </c>
      <c r="E252" s="508" t="s">
        <v>953</v>
      </c>
      <c r="F252" s="509" t="s">
        <v>535</v>
      </c>
    </row>
    <row r="253" spans="1:6" ht="12.75" customHeight="1" outlineLevel="1" x14ac:dyDescent="0.2">
      <c r="A253" s="452"/>
      <c r="B253" s="800"/>
      <c r="C253" s="506"/>
      <c r="D253" s="507" t="s">
        <v>1047</v>
      </c>
      <c r="E253" s="508" t="s">
        <v>1141</v>
      </c>
      <c r="F253" s="509" t="s">
        <v>535</v>
      </c>
    </row>
    <row r="254" spans="1:6" ht="12.75" customHeight="1" outlineLevel="1" x14ac:dyDescent="0.2">
      <c r="A254" s="452"/>
      <c r="B254" s="800"/>
      <c r="C254" s="506"/>
      <c r="D254" s="507" t="s">
        <v>1759</v>
      </c>
      <c r="E254" s="508" t="s">
        <v>1760</v>
      </c>
      <c r="F254" s="509" t="s">
        <v>535</v>
      </c>
    </row>
    <row r="255" spans="1:6" ht="76.5" customHeight="1" x14ac:dyDescent="0.2">
      <c r="A255" s="452"/>
      <c r="B255" s="800"/>
      <c r="C255" s="506"/>
      <c r="D255" s="507" t="s">
        <v>708</v>
      </c>
      <c r="E255" s="508" t="s">
        <v>955</v>
      </c>
      <c r="F255" s="509" t="s">
        <v>535</v>
      </c>
    </row>
    <row r="256" spans="1:6" outlineLevel="1" x14ac:dyDescent="0.2">
      <c r="A256" s="452"/>
      <c r="B256" s="800"/>
      <c r="C256" s="506"/>
      <c r="D256" s="507" t="s">
        <v>729</v>
      </c>
      <c r="E256" s="508" t="s">
        <v>535</v>
      </c>
      <c r="F256" s="509" t="s">
        <v>535</v>
      </c>
    </row>
    <row r="257" spans="1:6" ht="24" outlineLevel="1" x14ac:dyDescent="0.2">
      <c r="A257" s="452"/>
      <c r="B257" s="800"/>
      <c r="C257" s="506"/>
      <c r="D257" s="507" t="s">
        <v>750</v>
      </c>
      <c r="E257" s="508" t="s">
        <v>730</v>
      </c>
      <c r="F257" s="509" t="s">
        <v>1761</v>
      </c>
    </row>
    <row r="258" spans="1:6" outlineLevel="1" x14ac:dyDescent="0.2">
      <c r="A258" s="452"/>
      <c r="B258" s="800"/>
      <c r="C258" s="506"/>
      <c r="D258" s="507" t="s">
        <v>900</v>
      </c>
      <c r="E258" s="508" t="s">
        <v>1532</v>
      </c>
      <c r="F258" s="509" t="s">
        <v>1762</v>
      </c>
    </row>
    <row r="259" spans="1:6" ht="12.75" customHeight="1" outlineLevel="1" x14ac:dyDescent="0.2">
      <c r="A259" s="452"/>
      <c r="B259" s="800"/>
      <c r="C259" s="506"/>
      <c r="D259" s="507" t="s">
        <v>752</v>
      </c>
      <c r="E259" s="508" t="s">
        <v>1147</v>
      </c>
      <c r="F259" s="509" t="s">
        <v>1763</v>
      </c>
    </row>
    <row r="260" spans="1:6" ht="36" outlineLevel="1" x14ac:dyDescent="0.2">
      <c r="A260" s="452"/>
      <c r="B260" s="800"/>
      <c r="C260" s="506"/>
      <c r="D260" s="507" t="s">
        <v>922</v>
      </c>
      <c r="E260" s="508" t="s">
        <v>731</v>
      </c>
      <c r="F260" s="509" t="s">
        <v>1764</v>
      </c>
    </row>
    <row r="261" spans="1:6" ht="12.75" customHeight="1" outlineLevel="1" x14ac:dyDescent="0.2">
      <c r="A261" s="452"/>
      <c r="B261" s="800"/>
      <c r="C261" s="506"/>
      <c r="D261" s="507" t="s">
        <v>1150</v>
      </c>
      <c r="E261" s="508" t="s">
        <v>912</v>
      </c>
      <c r="F261" s="509" t="s">
        <v>1765</v>
      </c>
    </row>
    <row r="262" spans="1:6" ht="12.75" customHeight="1" outlineLevel="1" x14ac:dyDescent="0.2">
      <c r="A262" s="452"/>
      <c r="B262" s="800"/>
      <c r="C262" s="506"/>
      <c r="D262" s="507" t="s">
        <v>1151</v>
      </c>
      <c r="E262" s="508" t="s">
        <v>912</v>
      </c>
      <c r="F262" s="509" t="s">
        <v>1765</v>
      </c>
    </row>
    <row r="263" spans="1:6" ht="12.75" customHeight="1" outlineLevel="1" x14ac:dyDescent="0.2">
      <c r="A263" s="452"/>
      <c r="B263" s="800"/>
      <c r="C263" s="506"/>
      <c r="D263" s="507" t="s">
        <v>925</v>
      </c>
      <c r="E263" s="508" t="s">
        <v>934</v>
      </c>
      <c r="F263" s="509" t="s">
        <v>1766</v>
      </c>
    </row>
    <row r="264" spans="1:6" ht="12.75" customHeight="1" outlineLevel="1" x14ac:dyDescent="0.2">
      <c r="A264" s="452"/>
      <c r="B264" s="800"/>
      <c r="C264" s="506"/>
      <c r="D264" s="507" t="s">
        <v>926</v>
      </c>
      <c r="E264" s="508" t="s">
        <v>912</v>
      </c>
      <c r="F264" s="509" t="s">
        <v>1765</v>
      </c>
    </row>
    <row r="265" spans="1:6" ht="12.75" customHeight="1" outlineLevel="1" x14ac:dyDescent="0.2">
      <c r="A265" s="452"/>
      <c r="B265" s="800"/>
      <c r="C265" s="506"/>
      <c r="D265" s="507" t="s">
        <v>1153</v>
      </c>
      <c r="E265" s="508" t="s">
        <v>921</v>
      </c>
      <c r="F265" s="509">
        <v>810.73</v>
      </c>
    </row>
    <row r="266" spans="1:6" ht="12.75" customHeight="1" outlineLevel="1" x14ac:dyDescent="0.2">
      <c r="A266" s="452"/>
      <c r="B266" s="800"/>
      <c r="C266" s="506"/>
      <c r="D266" s="507" t="s">
        <v>927</v>
      </c>
      <c r="E266" s="508" t="s">
        <v>912</v>
      </c>
      <c r="F266" s="509" t="s">
        <v>1765</v>
      </c>
    </row>
    <row r="267" spans="1:6" outlineLevel="1" x14ac:dyDescent="0.2">
      <c r="A267" s="452"/>
      <c r="B267" s="800"/>
      <c r="C267" s="506"/>
      <c r="D267" s="507" t="s">
        <v>929</v>
      </c>
      <c r="E267" s="508" t="s">
        <v>535</v>
      </c>
      <c r="F267" s="509" t="s">
        <v>535</v>
      </c>
    </row>
    <row r="268" spans="1:6" ht="12.75" customHeight="1" outlineLevel="1" x14ac:dyDescent="0.2">
      <c r="A268" s="452"/>
      <c r="B268" s="800"/>
      <c r="C268" s="506"/>
      <c r="D268" s="507" t="s">
        <v>1154</v>
      </c>
      <c r="E268" s="508" t="s">
        <v>535</v>
      </c>
      <c r="F268" s="509" t="s">
        <v>535</v>
      </c>
    </row>
    <row r="269" spans="1:6" ht="12.75" customHeight="1" outlineLevel="1" x14ac:dyDescent="0.2">
      <c r="A269" s="452"/>
      <c r="B269" s="800"/>
      <c r="C269" s="506"/>
      <c r="D269" s="507" t="s">
        <v>904</v>
      </c>
      <c r="E269" s="508" t="s">
        <v>730</v>
      </c>
      <c r="F269" s="509" t="s">
        <v>1761</v>
      </c>
    </row>
    <row r="270" spans="1:6" ht="60" outlineLevel="1" x14ac:dyDescent="0.2">
      <c r="A270" s="452"/>
      <c r="B270" s="800"/>
      <c r="C270" s="506"/>
      <c r="D270" s="507" t="s">
        <v>1155</v>
      </c>
      <c r="E270" s="508" t="s">
        <v>535</v>
      </c>
      <c r="F270" s="509" t="s">
        <v>535</v>
      </c>
    </row>
    <row r="271" spans="1:6" outlineLevel="1" x14ac:dyDescent="0.2">
      <c r="A271" s="452"/>
      <c r="B271" s="800"/>
      <c r="C271" s="506"/>
      <c r="D271" s="507" t="s">
        <v>935</v>
      </c>
      <c r="E271" s="508" t="s">
        <v>934</v>
      </c>
      <c r="F271" s="509" t="s">
        <v>1766</v>
      </c>
    </row>
    <row r="272" spans="1:6" outlineLevel="1" x14ac:dyDescent="0.2">
      <c r="A272" s="452"/>
      <c r="B272" s="801"/>
      <c r="C272" s="506"/>
      <c r="D272" s="507" t="s">
        <v>707</v>
      </c>
      <c r="E272" s="508" t="s">
        <v>898</v>
      </c>
      <c r="F272" s="509"/>
    </row>
    <row r="273" spans="1:6" ht="51" outlineLevel="1" x14ac:dyDescent="0.2">
      <c r="A273" s="452"/>
      <c r="B273" s="871">
        <v>12</v>
      </c>
      <c r="C273" s="502" t="s">
        <v>1157</v>
      </c>
      <c r="D273" s="503" t="s">
        <v>1158</v>
      </c>
      <c r="E273" s="504" t="s">
        <v>1767</v>
      </c>
      <c r="F273" s="505" t="s">
        <v>1768</v>
      </c>
    </row>
    <row r="274" spans="1:6" outlineLevel="1" x14ac:dyDescent="0.2">
      <c r="A274" s="452"/>
      <c r="B274" s="800"/>
      <c r="C274" s="506"/>
      <c r="D274" s="507" t="s">
        <v>1161</v>
      </c>
      <c r="E274" s="508" t="s">
        <v>1162</v>
      </c>
      <c r="F274" s="509" t="s">
        <v>535</v>
      </c>
    </row>
    <row r="275" spans="1:6" ht="24" outlineLevel="1" x14ac:dyDescent="0.2">
      <c r="A275" s="452"/>
      <c r="B275" s="800"/>
      <c r="C275" s="506"/>
      <c r="D275" s="507" t="s">
        <v>1163</v>
      </c>
      <c r="E275" s="508" t="s">
        <v>1164</v>
      </c>
      <c r="F275" s="509" t="s">
        <v>535</v>
      </c>
    </row>
    <row r="276" spans="1:6" ht="12.75" customHeight="1" outlineLevel="1" x14ac:dyDescent="0.2">
      <c r="A276" s="452"/>
      <c r="B276" s="800"/>
      <c r="C276" s="506"/>
      <c r="D276" s="507" t="s">
        <v>1165</v>
      </c>
      <c r="E276" s="508" t="s">
        <v>1166</v>
      </c>
      <c r="F276" s="509" t="s">
        <v>535</v>
      </c>
    </row>
    <row r="277" spans="1:6" ht="24" x14ac:dyDescent="0.2">
      <c r="A277" s="452"/>
      <c r="B277" s="800"/>
      <c r="C277" s="506"/>
      <c r="D277" s="507" t="s">
        <v>1167</v>
      </c>
      <c r="E277" s="508" t="s">
        <v>1168</v>
      </c>
      <c r="F277" s="509" t="s">
        <v>535</v>
      </c>
    </row>
    <row r="278" spans="1:6" ht="24" outlineLevel="1" x14ac:dyDescent="0.2">
      <c r="A278" s="452"/>
      <c r="B278" s="800"/>
      <c r="C278" s="506"/>
      <c r="D278" s="507" t="s">
        <v>1169</v>
      </c>
      <c r="E278" s="508" t="s">
        <v>1170</v>
      </c>
      <c r="F278" s="509" t="s">
        <v>535</v>
      </c>
    </row>
    <row r="279" spans="1:6" ht="36" outlineLevel="1" x14ac:dyDescent="0.2">
      <c r="A279" s="452"/>
      <c r="B279" s="800"/>
      <c r="C279" s="506"/>
      <c r="D279" s="507" t="s">
        <v>1769</v>
      </c>
      <c r="E279" s="508" t="s">
        <v>1770</v>
      </c>
      <c r="F279" s="509" t="s">
        <v>535</v>
      </c>
    </row>
    <row r="280" spans="1:6" ht="36" customHeight="1" outlineLevel="1" x14ac:dyDescent="0.2">
      <c r="A280" s="452"/>
      <c r="B280" s="800"/>
      <c r="C280" s="506"/>
      <c r="D280" s="507" t="s">
        <v>708</v>
      </c>
      <c r="E280" s="508" t="s">
        <v>955</v>
      </c>
      <c r="F280" s="509" t="s">
        <v>535</v>
      </c>
    </row>
    <row r="281" spans="1:6" ht="12.75" customHeight="1" outlineLevel="1" x14ac:dyDescent="0.2">
      <c r="A281" s="452"/>
      <c r="B281" s="800"/>
      <c r="C281" s="506"/>
      <c r="D281" s="507" t="s">
        <v>729</v>
      </c>
      <c r="E281" s="508" t="s">
        <v>535</v>
      </c>
      <c r="F281" s="509" t="s">
        <v>535</v>
      </c>
    </row>
    <row r="282" spans="1:6" ht="12.75" customHeight="1" outlineLevel="1" x14ac:dyDescent="0.2">
      <c r="A282" s="452"/>
      <c r="B282" s="800"/>
      <c r="C282" s="506"/>
      <c r="D282" s="507" t="s">
        <v>900</v>
      </c>
      <c r="E282" s="508" t="s">
        <v>894</v>
      </c>
      <c r="F282" s="509" t="s">
        <v>1771</v>
      </c>
    </row>
    <row r="283" spans="1:6" ht="24" outlineLevel="1" x14ac:dyDescent="0.2">
      <c r="A283" s="452"/>
      <c r="B283" s="800"/>
      <c r="C283" s="506"/>
      <c r="D283" s="507" t="s">
        <v>752</v>
      </c>
      <c r="E283" s="508" t="s">
        <v>960</v>
      </c>
      <c r="F283" s="509" t="s">
        <v>1772</v>
      </c>
    </row>
    <row r="284" spans="1:6" ht="12.75" customHeight="1" outlineLevel="1" x14ac:dyDescent="0.2">
      <c r="A284" s="452"/>
      <c r="B284" s="800"/>
      <c r="C284" s="506"/>
      <c r="D284" s="507" t="s">
        <v>1176</v>
      </c>
      <c r="E284" s="508" t="s">
        <v>915</v>
      </c>
      <c r="F284" s="509" t="s">
        <v>1773</v>
      </c>
    </row>
    <row r="285" spans="1:6" ht="36" outlineLevel="1" x14ac:dyDescent="0.2">
      <c r="A285" s="452"/>
      <c r="B285" s="800"/>
      <c r="C285" s="506"/>
      <c r="D285" s="507" t="s">
        <v>1178</v>
      </c>
      <c r="E285" s="508" t="s">
        <v>730</v>
      </c>
      <c r="F285" s="509" t="s">
        <v>1774</v>
      </c>
    </row>
    <row r="286" spans="1:6" ht="12.75" customHeight="1" outlineLevel="1" x14ac:dyDescent="0.2">
      <c r="A286" s="452"/>
      <c r="B286" s="800"/>
      <c r="C286" s="506"/>
      <c r="D286" s="507" t="s">
        <v>1180</v>
      </c>
      <c r="E286" s="508" t="s">
        <v>921</v>
      </c>
      <c r="F286" s="509" t="s">
        <v>1775</v>
      </c>
    </row>
    <row r="287" spans="1:6" ht="36" outlineLevel="1" x14ac:dyDescent="0.2">
      <c r="A287" s="452"/>
      <c r="B287" s="800"/>
      <c r="C287" s="506"/>
      <c r="D287" s="507" t="s">
        <v>1181</v>
      </c>
      <c r="E287" s="508" t="s">
        <v>751</v>
      </c>
      <c r="F287" s="509" t="s">
        <v>1776</v>
      </c>
    </row>
    <row r="288" spans="1:6" ht="12.75" customHeight="1" outlineLevel="1" x14ac:dyDescent="0.2">
      <c r="A288" s="452"/>
      <c r="B288" s="800"/>
      <c r="C288" s="506"/>
      <c r="D288" s="507" t="s">
        <v>1183</v>
      </c>
      <c r="E288" s="508" t="s">
        <v>894</v>
      </c>
      <c r="F288" s="509" t="s">
        <v>1771</v>
      </c>
    </row>
    <row r="289" spans="1:6" ht="36" outlineLevel="1" x14ac:dyDescent="0.2">
      <c r="A289" s="452"/>
      <c r="B289" s="800"/>
      <c r="C289" s="506"/>
      <c r="D289" s="507" t="s">
        <v>1184</v>
      </c>
      <c r="E289" s="508" t="s">
        <v>1317</v>
      </c>
      <c r="F289" s="509" t="s">
        <v>1777</v>
      </c>
    </row>
    <row r="290" spans="1:6" ht="12.75" customHeight="1" outlineLevel="1" x14ac:dyDescent="0.2">
      <c r="A290" s="452"/>
      <c r="B290" s="800"/>
      <c r="C290" s="506"/>
      <c r="D290" s="507" t="s">
        <v>902</v>
      </c>
      <c r="E290" s="508" t="s">
        <v>535</v>
      </c>
      <c r="F290" s="509" t="s">
        <v>535</v>
      </c>
    </row>
    <row r="291" spans="1:6" ht="12.75" customHeight="1" outlineLevel="1" x14ac:dyDescent="0.2">
      <c r="A291" s="452"/>
      <c r="B291" s="800"/>
      <c r="C291" s="506"/>
      <c r="D291" s="507" t="s">
        <v>904</v>
      </c>
      <c r="E291" s="508" t="s">
        <v>751</v>
      </c>
      <c r="F291" s="509" t="s">
        <v>1776</v>
      </c>
    </row>
    <row r="292" spans="1:6" ht="12.75" customHeight="1" outlineLevel="1" x14ac:dyDescent="0.2">
      <c r="A292" s="452"/>
      <c r="B292" s="800"/>
      <c r="C292" s="506"/>
      <c r="D292" s="507" t="s">
        <v>1187</v>
      </c>
      <c r="E292" s="508" t="s">
        <v>535</v>
      </c>
      <c r="F292" s="509" t="s">
        <v>535</v>
      </c>
    </row>
    <row r="293" spans="1:6" outlineLevel="1" x14ac:dyDescent="0.2">
      <c r="A293" s="452"/>
      <c r="B293" s="800"/>
      <c r="C293" s="506"/>
      <c r="D293" s="507" t="s">
        <v>728</v>
      </c>
      <c r="E293" s="508" t="s">
        <v>934</v>
      </c>
      <c r="F293" s="509" t="s">
        <v>1778</v>
      </c>
    </row>
    <row r="294" spans="1:6" ht="12.75" customHeight="1" outlineLevel="1" x14ac:dyDescent="0.2">
      <c r="A294" s="452"/>
      <c r="B294" s="801"/>
      <c r="C294" s="506"/>
      <c r="D294" s="507" t="s">
        <v>707</v>
      </c>
      <c r="E294" s="508" t="s">
        <v>898</v>
      </c>
      <c r="F294" s="509"/>
    </row>
    <row r="295" spans="1:6" ht="12.75" customHeight="1" outlineLevel="1" x14ac:dyDescent="0.2">
      <c r="A295" s="452"/>
      <c r="B295" s="501"/>
      <c r="C295" s="795" t="s">
        <v>1189</v>
      </c>
      <c r="D295" s="796"/>
      <c r="E295" s="796"/>
      <c r="F295" s="510" t="s">
        <v>1779</v>
      </c>
    </row>
    <row r="296" spans="1:6" ht="12.75" customHeight="1" outlineLevel="1" x14ac:dyDescent="0.2">
      <c r="A296" s="452"/>
      <c r="B296" s="870" t="s">
        <v>1191</v>
      </c>
      <c r="C296" s="794"/>
      <c r="D296" s="794"/>
      <c r="E296" s="794"/>
      <c r="F296" s="794"/>
    </row>
    <row r="297" spans="1:6" ht="12.75" customHeight="1" outlineLevel="1" x14ac:dyDescent="0.2">
      <c r="A297" s="452"/>
      <c r="B297" s="871">
        <v>13</v>
      </c>
      <c r="C297" s="502" t="s">
        <v>1192</v>
      </c>
      <c r="D297" s="503" t="s">
        <v>1193</v>
      </c>
      <c r="E297" s="504" t="s">
        <v>1780</v>
      </c>
      <c r="F297" s="505" t="s">
        <v>1781</v>
      </c>
    </row>
    <row r="298" spans="1:6" ht="12.75" customHeight="1" outlineLevel="1" x14ac:dyDescent="0.2">
      <c r="A298" s="452"/>
      <c r="B298" s="800"/>
      <c r="C298" s="506"/>
      <c r="D298" s="507" t="s">
        <v>1782</v>
      </c>
      <c r="E298" s="508" t="s">
        <v>1197</v>
      </c>
      <c r="F298" s="509" t="s">
        <v>535</v>
      </c>
    </row>
    <row r="299" spans="1:6" ht="12.75" customHeight="1" outlineLevel="1" x14ac:dyDescent="0.2">
      <c r="A299" s="452"/>
      <c r="B299" s="800"/>
      <c r="C299" s="506"/>
      <c r="D299" s="507" t="s">
        <v>1198</v>
      </c>
      <c r="E299" s="508" t="s">
        <v>1199</v>
      </c>
      <c r="F299" s="509" t="s">
        <v>535</v>
      </c>
    </row>
    <row r="300" spans="1:6" ht="12.75" customHeight="1" x14ac:dyDescent="0.2">
      <c r="A300" s="452"/>
      <c r="B300" s="800"/>
      <c r="C300" s="506"/>
      <c r="D300" s="507" t="s">
        <v>1200</v>
      </c>
      <c r="E300" s="508" t="s">
        <v>1201</v>
      </c>
      <c r="F300" s="509" t="s">
        <v>535</v>
      </c>
    </row>
    <row r="301" spans="1:6" ht="12.75" customHeight="1" outlineLevel="1" x14ac:dyDescent="0.2">
      <c r="A301" s="452"/>
      <c r="B301" s="800"/>
      <c r="C301" s="506"/>
      <c r="D301" s="507" t="s">
        <v>708</v>
      </c>
      <c r="E301" s="508" t="s">
        <v>955</v>
      </c>
      <c r="F301" s="509" t="s">
        <v>535</v>
      </c>
    </row>
    <row r="302" spans="1:6" ht="12.75" customHeight="1" outlineLevel="1" x14ac:dyDescent="0.2">
      <c r="A302" s="452"/>
      <c r="B302" s="800"/>
      <c r="C302" s="506"/>
      <c r="D302" s="507" t="s">
        <v>1202</v>
      </c>
      <c r="E302" s="508" t="s">
        <v>936</v>
      </c>
      <c r="F302" s="509">
        <v>885.08</v>
      </c>
    </row>
    <row r="303" spans="1:6" ht="36" customHeight="1" outlineLevel="1" x14ac:dyDescent="0.2">
      <c r="A303" s="452"/>
      <c r="B303" s="800"/>
      <c r="C303" s="506"/>
      <c r="D303" s="507" t="s">
        <v>1203</v>
      </c>
      <c r="E303" s="508" t="s">
        <v>1630</v>
      </c>
      <c r="F303" s="509" t="s">
        <v>1783</v>
      </c>
    </row>
    <row r="304" spans="1:6" ht="12.75" customHeight="1" outlineLevel="1" x14ac:dyDescent="0.2">
      <c r="A304" s="452"/>
      <c r="B304" s="800"/>
      <c r="C304" s="506"/>
      <c r="D304" s="507" t="s">
        <v>935</v>
      </c>
      <c r="E304" s="508" t="s">
        <v>897</v>
      </c>
      <c r="F304" s="509">
        <v>309.77999999999997</v>
      </c>
    </row>
    <row r="305" spans="1:6" outlineLevel="1" x14ac:dyDescent="0.2">
      <c r="A305" s="452"/>
      <c r="B305" s="801"/>
      <c r="C305" s="506"/>
      <c r="D305" s="507" t="s">
        <v>707</v>
      </c>
      <c r="E305" s="508" t="s">
        <v>898</v>
      </c>
      <c r="F305" s="509"/>
    </row>
    <row r="306" spans="1:6" ht="12.75" customHeight="1" outlineLevel="1" x14ac:dyDescent="0.2">
      <c r="A306" s="452"/>
      <c r="B306" s="871">
        <v>14</v>
      </c>
      <c r="C306" s="502" t="s">
        <v>1206</v>
      </c>
      <c r="D306" s="503" t="s">
        <v>983</v>
      </c>
      <c r="E306" s="504" t="s">
        <v>1784</v>
      </c>
      <c r="F306" s="505" t="s">
        <v>1785</v>
      </c>
    </row>
    <row r="307" spans="1:6" ht="12.75" customHeight="1" outlineLevel="1" x14ac:dyDescent="0.2">
      <c r="A307" s="452"/>
      <c r="B307" s="800"/>
      <c r="C307" s="506"/>
      <c r="D307" s="507" t="s">
        <v>708</v>
      </c>
      <c r="E307" s="508" t="s">
        <v>973</v>
      </c>
      <c r="F307" s="509" t="s">
        <v>535</v>
      </c>
    </row>
    <row r="308" spans="1:6" ht="12.75" customHeight="1" outlineLevel="1" x14ac:dyDescent="0.2">
      <c r="A308" s="452"/>
      <c r="B308" s="800"/>
      <c r="C308" s="506"/>
      <c r="D308" s="507" t="s">
        <v>1663</v>
      </c>
      <c r="E308" s="508" t="s">
        <v>1664</v>
      </c>
      <c r="F308" s="509" t="s">
        <v>535</v>
      </c>
    </row>
    <row r="309" spans="1:6" ht="12.75" customHeight="1" outlineLevel="1" x14ac:dyDescent="0.2">
      <c r="A309" s="452"/>
      <c r="B309" s="800"/>
      <c r="C309" s="506"/>
      <c r="D309" s="507" t="s">
        <v>984</v>
      </c>
      <c r="E309" s="508" t="s">
        <v>1209</v>
      </c>
      <c r="F309" s="509" t="s">
        <v>535</v>
      </c>
    </row>
    <row r="310" spans="1:6" ht="12.75" customHeight="1" outlineLevel="1" x14ac:dyDescent="0.2">
      <c r="A310" s="452"/>
      <c r="B310" s="800"/>
      <c r="C310" s="506"/>
      <c r="D310" s="507" t="s">
        <v>729</v>
      </c>
      <c r="E310" s="508" t="s">
        <v>535</v>
      </c>
      <c r="F310" s="509" t="s">
        <v>535</v>
      </c>
    </row>
    <row r="311" spans="1:6" ht="12.75" customHeight="1" outlineLevel="1" x14ac:dyDescent="0.2">
      <c r="A311" s="452"/>
      <c r="B311" s="800"/>
      <c r="C311" s="506"/>
      <c r="D311" s="507" t="s">
        <v>750</v>
      </c>
      <c r="E311" s="508" t="s">
        <v>730</v>
      </c>
      <c r="F311" s="509" t="s">
        <v>1786</v>
      </c>
    </row>
    <row r="312" spans="1:6" ht="12.75" customHeight="1" outlineLevel="1" x14ac:dyDescent="0.2">
      <c r="A312" s="452"/>
      <c r="B312" s="800"/>
      <c r="C312" s="506"/>
      <c r="D312" s="507" t="s">
        <v>900</v>
      </c>
      <c r="E312" s="508" t="s">
        <v>903</v>
      </c>
      <c r="F312" s="509" t="s">
        <v>1787</v>
      </c>
    </row>
    <row r="313" spans="1:6" ht="12.75" customHeight="1" outlineLevel="1" x14ac:dyDescent="0.2">
      <c r="A313" s="452"/>
      <c r="B313" s="800"/>
      <c r="C313" s="506"/>
      <c r="D313" s="507" t="s">
        <v>752</v>
      </c>
      <c r="E313" s="508" t="s">
        <v>896</v>
      </c>
      <c r="F313" s="509" t="s">
        <v>1788</v>
      </c>
    </row>
    <row r="314" spans="1:6" ht="12.75" customHeight="1" outlineLevel="1" x14ac:dyDescent="0.2">
      <c r="A314" s="452"/>
      <c r="B314" s="800"/>
      <c r="C314" s="506"/>
      <c r="D314" s="507" t="s">
        <v>974</v>
      </c>
      <c r="E314" s="508" t="s">
        <v>960</v>
      </c>
      <c r="F314" s="509" t="s">
        <v>1789</v>
      </c>
    </row>
    <row r="315" spans="1:6" outlineLevel="1" x14ac:dyDescent="0.2">
      <c r="A315" s="452"/>
      <c r="B315" s="800"/>
      <c r="C315" s="506"/>
      <c r="D315" s="507" t="s">
        <v>975</v>
      </c>
      <c r="E315" s="508" t="s">
        <v>912</v>
      </c>
      <c r="F315" s="509" t="s">
        <v>1790</v>
      </c>
    </row>
    <row r="316" spans="1:6" ht="12.75" customHeight="1" outlineLevel="1" x14ac:dyDescent="0.2">
      <c r="A316" s="452"/>
      <c r="B316" s="800"/>
      <c r="C316" s="506"/>
      <c r="D316" s="507" t="s">
        <v>976</v>
      </c>
      <c r="E316" s="508" t="s">
        <v>912</v>
      </c>
      <c r="F316" s="509" t="s">
        <v>1790</v>
      </c>
    </row>
    <row r="317" spans="1:6" ht="24" outlineLevel="1" x14ac:dyDescent="0.2">
      <c r="A317" s="452"/>
      <c r="B317" s="800"/>
      <c r="C317" s="506"/>
      <c r="D317" s="507" t="s">
        <v>977</v>
      </c>
      <c r="E317" s="508" t="s">
        <v>978</v>
      </c>
      <c r="F317" s="509" t="s">
        <v>1791</v>
      </c>
    </row>
    <row r="318" spans="1:6" outlineLevel="1" x14ac:dyDescent="0.2">
      <c r="A318" s="452"/>
      <c r="B318" s="800"/>
      <c r="C318" s="506"/>
      <c r="D318" s="507" t="s">
        <v>979</v>
      </c>
      <c r="E318" s="508" t="s">
        <v>730</v>
      </c>
      <c r="F318" s="509" t="s">
        <v>1786</v>
      </c>
    </row>
    <row r="319" spans="1:6" outlineLevel="1" x14ac:dyDescent="0.2">
      <c r="A319" s="452"/>
      <c r="B319" s="800"/>
      <c r="C319" s="506"/>
      <c r="D319" s="507" t="s">
        <v>980</v>
      </c>
      <c r="E319" s="508" t="s">
        <v>921</v>
      </c>
      <c r="F319" s="509">
        <v>875.11</v>
      </c>
    </row>
    <row r="320" spans="1:6" outlineLevel="1" x14ac:dyDescent="0.2">
      <c r="A320" s="452"/>
      <c r="B320" s="800"/>
      <c r="C320" s="506"/>
      <c r="D320" s="507" t="s">
        <v>981</v>
      </c>
      <c r="E320" s="508" t="s">
        <v>936</v>
      </c>
      <c r="F320" s="509" t="s">
        <v>1792</v>
      </c>
    </row>
    <row r="321" spans="1:6" outlineLevel="1" x14ac:dyDescent="0.2">
      <c r="A321" s="452"/>
      <c r="B321" s="800"/>
      <c r="C321" s="506"/>
      <c r="D321" s="507" t="s">
        <v>902</v>
      </c>
      <c r="E321" s="508" t="s">
        <v>535</v>
      </c>
      <c r="F321" s="509" t="s">
        <v>535</v>
      </c>
    </row>
    <row r="322" spans="1:6" outlineLevel="1" x14ac:dyDescent="0.2">
      <c r="A322" s="452"/>
      <c r="B322" s="800"/>
      <c r="C322" s="506"/>
      <c r="D322" s="507" t="s">
        <v>753</v>
      </c>
      <c r="E322" s="508" t="s">
        <v>535</v>
      </c>
      <c r="F322" s="509" t="s">
        <v>535</v>
      </c>
    </row>
    <row r="323" spans="1:6" ht="24" outlineLevel="1" x14ac:dyDescent="0.2">
      <c r="A323" s="452"/>
      <c r="B323" s="800"/>
      <c r="C323" s="506"/>
      <c r="D323" s="507" t="s">
        <v>904</v>
      </c>
      <c r="E323" s="508" t="s">
        <v>934</v>
      </c>
      <c r="F323" s="509" t="s">
        <v>1793</v>
      </c>
    </row>
    <row r="324" spans="1:6" ht="12.75" customHeight="1" outlineLevel="1" x14ac:dyDescent="0.2">
      <c r="A324" s="452"/>
      <c r="B324" s="800"/>
      <c r="C324" s="506"/>
      <c r="D324" s="507" t="s">
        <v>905</v>
      </c>
      <c r="E324" s="508" t="s">
        <v>921</v>
      </c>
      <c r="F324" s="509">
        <v>875.11</v>
      </c>
    </row>
    <row r="325" spans="1:6" ht="12.75" customHeight="1" outlineLevel="1" x14ac:dyDescent="0.2">
      <c r="A325" s="452"/>
      <c r="B325" s="800"/>
      <c r="C325" s="506"/>
      <c r="D325" s="507" t="s">
        <v>728</v>
      </c>
      <c r="E325" s="508" t="s">
        <v>731</v>
      </c>
      <c r="F325" s="509" t="s">
        <v>1794</v>
      </c>
    </row>
    <row r="326" spans="1:6" x14ac:dyDescent="0.2">
      <c r="A326" s="452"/>
      <c r="B326" s="801"/>
      <c r="C326" s="506"/>
      <c r="D326" s="507" t="s">
        <v>707</v>
      </c>
      <c r="E326" s="508" t="s">
        <v>898</v>
      </c>
      <c r="F326" s="509"/>
    </row>
    <row r="327" spans="1:6" ht="38.25" outlineLevel="1" x14ac:dyDescent="0.2">
      <c r="A327" s="452"/>
      <c r="B327" s="871">
        <v>15</v>
      </c>
      <c r="C327" s="502" t="s">
        <v>1219</v>
      </c>
      <c r="D327" s="503" t="s">
        <v>983</v>
      </c>
      <c r="E327" s="504" t="s">
        <v>1795</v>
      </c>
      <c r="F327" s="505" t="s">
        <v>1796</v>
      </c>
    </row>
    <row r="328" spans="1:6" outlineLevel="1" x14ac:dyDescent="0.2">
      <c r="A328" s="452"/>
      <c r="B328" s="800"/>
      <c r="C328" s="506"/>
      <c r="D328" s="507" t="s">
        <v>708</v>
      </c>
      <c r="E328" s="508" t="s">
        <v>973</v>
      </c>
      <c r="F328" s="509" t="s">
        <v>535</v>
      </c>
    </row>
    <row r="329" spans="1:6" ht="12.75" customHeight="1" outlineLevel="1" x14ac:dyDescent="0.2">
      <c r="A329" s="452"/>
      <c r="B329" s="800"/>
      <c r="C329" s="506"/>
      <c r="D329" s="507" t="s">
        <v>1663</v>
      </c>
      <c r="E329" s="508" t="s">
        <v>1664</v>
      </c>
      <c r="F329" s="509" t="s">
        <v>535</v>
      </c>
    </row>
    <row r="330" spans="1:6" ht="12.75" customHeight="1" outlineLevel="1" x14ac:dyDescent="0.2">
      <c r="A330" s="452"/>
      <c r="B330" s="800"/>
      <c r="C330" s="506"/>
      <c r="D330" s="507" t="s">
        <v>729</v>
      </c>
      <c r="E330" s="508" t="s">
        <v>535</v>
      </c>
      <c r="F330" s="509" t="s">
        <v>535</v>
      </c>
    </row>
    <row r="331" spans="1:6" ht="12.75" customHeight="1" outlineLevel="1" x14ac:dyDescent="0.2">
      <c r="A331" s="452"/>
      <c r="B331" s="800"/>
      <c r="C331" s="506"/>
      <c r="D331" s="507" t="s">
        <v>750</v>
      </c>
      <c r="E331" s="508" t="s">
        <v>730</v>
      </c>
      <c r="F331" s="509" t="s">
        <v>1797</v>
      </c>
    </row>
    <row r="332" spans="1:6" ht="12.75" customHeight="1" outlineLevel="1" x14ac:dyDescent="0.2">
      <c r="A332" s="452"/>
      <c r="B332" s="800"/>
      <c r="C332" s="506"/>
      <c r="D332" s="507" t="s">
        <v>900</v>
      </c>
      <c r="E332" s="508" t="s">
        <v>903</v>
      </c>
      <c r="F332" s="509" t="s">
        <v>1798</v>
      </c>
    </row>
    <row r="333" spans="1:6" ht="12.75" customHeight="1" outlineLevel="1" x14ac:dyDescent="0.2">
      <c r="A333" s="452"/>
      <c r="B333" s="800"/>
      <c r="C333" s="506"/>
      <c r="D333" s="507" t="s">
        <v>752</v>
      </c>
      <c r="E333" s="508" t="s">
        <v>896</v>
      </c>
      <c r="F333" s="509" t="s">
        <v>1799</v>
      </c>
    </row>
    <row r="334" spans="1:6" ht="12.75" customHeight="1" outlineLevel="1" x14ac:dyDescent="0.2">
      <c r="A334" s="452"/>
      <c r="B334" s="800"/>
      <c r="C334" s="506"/>
      <c r="D334" s="507" t="s">
        <v>974</v>
      </c>
      <c r="E334" s="508" t="s">
        <v>960</v>
      </c>
      <c r="F334" s="509" t="s">
        <v>1800</v>
      </c>
    </row>
    <row r="335" spans="1:6" ht="12.75" customHeight="1" outlineLevel="1" x14ac:dyDescent="0.2">
      <c r="A335" s="452"/>
      <c r="B335" s="800"/>
      <c r="C335" s="506"/>
      <c r="D335" s="507" t="s">
        <v>975</v>
      </c>
      <c r="E335" s="508" t="s">
        <v>912</v>
      </c>
      <c r="F335" s="509" t="s">
        <v>1801</v>
      </c>
    </row>
    <row r="336" spans="1:6" outlineLevel="1" x14ac:dyDescent="0.2">
      <c r="A336" s="452"/>
      <c r="B336" s="800"/>
      <c r="C336" s="506"/>
      <c r="D336" s="507" t="s">
        <v>976</v>
      </c>
      <c r="E336" s="508" t="s">
        <v>912</v>
      </c>
      <c r="F336" s="509" t="s">
        <v>1801</v>
      </c>
    </row>
    <row r="337" spans="1:6" ht="12.75" customHeight="1" outlineLevel="1" x14ac:dyDescent="0.2">
      <c r="A337" s="452"/>
      <c r="B337" s="800"/>
      <c r="C337" s="506"/>
      <c r="D337" s="507" t="s">
        <v>977</v>
      </c>
      <c r="E337" s="508" t="s">
        <v>978</v>
      </c>
      <c r="F337" s="509" t="s">
        <v>1793</v>
      </c>
    </row>
    <row r="338" spans="1:6" ht="12.75" customHeight="1" outlineLevel="1" x14ac:dyDescent="0.2">
      <c r="A338" s="452"/>
      <c r="B338" s="800"/>
      <c r="C338" s="506"/>
      <c r="D338" s="507" t="s">
        <v>979</v>
      </c>
      <c r="E338" s="508" t="s">
        <v>730</v>
      </c>
      <c r="F338" s="509" t="s">
        <v>1797</v>
      </c>
    </row>
    <row r="339" spans="1:6" outlineLevel="1" x14ac:dyDescent="0.2">
      <c r="A339" s="452"/>
      <c r="B339" s="800"/>
      <c r="C339" s="506"/>
      <c r="D339" s="507" t="s">
        <v>980</v>
      </c>
      <c r="E339" s="508" t="s">
        <v>921</v>
      </c>
      <c r="F339" s="509">
        <v>795.55</v>
      </c>
    </row>
    <row r="340" spans="1:6" ht="12.75" customHeight="1" outlineLevel="1" x14ac:dyDescent="0.2">
      <c r="A340" s="452"/>
      <c r="B340" s="800"/>
      <c r="C340" s="506"/>
      <c r="D340" s="507" t="s">
        <v>981</v>
      </c>
      <c r="E340" s="508" t="s">
        <v>936</v>
      </c>
      <c r="F340" s="509" t="s">
        <v>1802</v>
      </c>
    </row>
    <row r="341" spans="1:6" ht="12.75" customHeight="1" outlineLevel="1" x14ac:dyDescent="0.2">
      <c r="A341" s="452"/>
      <c r="B341" s="800"/>
      <c r="C341" s="506"/>
      <c r="D341" s="507" t="s">
        <v>902</v>
      </c>
      <c r="E341" s="508" t="s">
        <v>535</v>
      </c>
      <c r="F341" s="509" t="s">
        <v>535</v>
      </c>
    </row>
    <row r="342" spans="1:6" ht="12.75" customHeight="1" outlineLevel="1" x14ac:dyDescent="0.2">
      <c r="A342" s="452"/>
      <c r="B342" s="800"/>
      <c r="C342" s="506"/>
      <c r="D342" s="507" t="s">
        <v>753</v>
      </c>
      <c r="E342" s="508" t="s">
        <v>535</v>
      </c>
      <c r="F342" s="509" t="s">
        <v>535</v>
      </c>
    </row>
    <row r="343" spans="1:6" ht="24" outlineLevel="1" x14ac:dyDescent="0.2">
      <c r="A343" s="452"/>
      <c r="B343" s="800"/>
      <c r="C343" s="506"/>
      <c r="D343" s="507" t="s">
        <v>904</v>
      </c>
      <c r="E343" s="508" t="s">
        <v>934</v>
      </c>
      <c r="F343" s="509" t="s">
        <v>1803</v>
      </c>
    </row>
    <row r="344" spans="1:6" outlineLevel="1" x14ac:dyDescent="0.2">
      <c r="A344" s="452"/>
      <c r="B344" s="800"/>
      <c r="C344" s="506"/>
      <c r="D344" s="507" t="s">
        <v>905</v>
      </c>
      <c r="E344" s="508" t="s">
        <v>921</v>
      </c>
      <c r="F344" s="509">
        <v>795.55</v>
      </c>
    </row>
    <row r="345" spans="1:6" outlineLevel="1" x14ac:dyDescent="0.2">
      <c r="A345" s="452"/>
      <c r="B345" s="800"/>
      <c r="C345" s="506"/>
      <c r="D345" s="507" t="s">
        <v>728</v>
      </c>
      <c r="E345" s="508" t="s">
        <v>731</v>
      </c>
      <c r="F345" s="509" t="s">
        <v>1804</v>
      </c>
    </row>
    <row r="346" spans="1:6" ht="12.75" customHeight="1" outlineLevel="1" x14ac:dyDescent="0.2">
      <c r="A346" s="452"/>
      <c r="B346" s="801"/>
      <c r="C346" s="506"/>
      <c r="D346" s="507" t="s">
        <v>707</v>
      </c>
      <c r="E346" s="508" t="s">
        <v>898</v>
      </c>
      <c r="F346" s="509"/>
    </row>
    <row r="347" spans="1:6" ht="12.75" customHeight="1" outlineLevel="1" x14ac:dyDescent="0.2">
      <c r="A347" s="452"/>
      <c r="B347" s="871">
        <v>16</v>
      </c>
      <c r="C347" s="502" t="s">
        <v>1805</v>
      </c>
      <c r="D347" s="503" t="s">
        <v>985</v>
      </c>
      <c r="E347" s="504" t="s">
        <v>1669</v>
      </c>
      <c r="F347" s="505" t="s">
        <v>1670</v>
      </c>
    </row>
    <row r="348" spans="1:6" outlineLevel="1" x14ac:dyDescent="0.2">
      <c r="A348" s="452"/>
      <c r="B348" s="800"/>
      <c r="C348" s="506"/>
      <c r="D348" s="507" t="s">
        <v>708</v>
      </c>
      <c r="E348" s="508" t="s">
        <v>973</v>
      </c>
      <c r="F348" s="509" t="s">
        <v>535</v>
      </c>
    </row>
    <row r="349" spans="1:6" ht="12.75" customHeight="1" outlineLevel="1" x14ac:dyDescent="0.2">
      <c r="A349" s="452"/>
      <c r="B349" s="800"/>
      <c r="C349" s="506"/>
      <c r="D349" s="507" t="s">
        <v>1663</v>
      </c>
      <c r="E349" s="508" t="s">
        <v>1664</v>
      </c>
      <c r="F349" s="509" t="s">
        <v>535</v>
      </c>
    </row>
    <row r="350" spans="1:6" outlineLevel="1" x14ac:dyDescent="0.2">
      <c r="A350" s="452"/>
      <c r="B350" s="800"/>
      <c r="C350" s="506"/>
      <c r="D350" s="507" t="s">
        <v>729</v>
      </c>
      <c r="E350" s="508" t="s">
        <v>535</v>
      </c>
      <c r="F350" s="509" t="s">
        <v>535</v>
      </c>
    </row>
    <row r="351" spans="1:6" ht="24" outlineLevel="1" x14ac:dyDescent="0.2">
      <c r="A351" s="452"/>
      <c r="B351" s="800"/>
      <c r="C351" s="506"/>
      <c r="D351" s="507" t="s">
        <v>750</v>
      </c>
      <c r="E351" s="508" t="s">
        <v>730</v>
      </c>
      <c r="F351" s="509">
        <v>965.59</v>
      </c>
    </row>
    <row r="352" spans="1:6" ht="12.75" customHeight="1" outlineLevel="1" x14ac:dyDescent="0.2">
      <c r="A352" s="452"/>
      <c r="B352" s="800"/>
      <c r="C352" s="506"/>
      <c r="D352" s="507" t="s">
        <v>900</v>
      </c>
      <c r="E352" s="508" t="s">
        <v>903</v>
      </c>
      <c r="F352" s="509" t="s">
        <v>1671</v>
      </c>
    </row>
    <row r="353" spans="1:6" ht="15" customHeight="1" x14ac:dyDescent="0.2">
      <c r="A353" s="452"/>
      <c r="B353" s="800"/>
      <c r="C353" s="506"/>
      <c r="D353" s="507" t="s">
        <v>752</v>
      </c>
      <c r="E353" s="508" t="s">
        <v>896</v>
      </c>
      <c r="F353" s="509" t="s">
        <v>1672</v>
      </c>
    </row>
    <row r="354" spans="1:6" ht="15" customHeight="1" outlineLevel="1" x14ac:dyDescent="0.2">
      <c r="A354" s="452"/>
      <c r="B354" s="800"/>
      <c r="C354" s="506"/>
      <c r="D354" s="507" t="s">
        <v>974</v>
      </c>
      <c r="E354" s="508" t="s">
        <v>960</v>
      </c>
      <c r="F354" s="509" t="s">
        <v>1673</v>
      </c>
    </row>
    <row r="355" spans="1:6" outlineLevel="1" x14ac:dyDescent="0.2">
      <c r="A355" s="452"/>
      <c r="B355" s="800"/>
      <c r="C355" s="506"/>
      <c r="D355" s="507" t="s">
        <v>975</v>
      </c>
      <c r="E355" s="508" t="s">
        <v>912</v>
      </c>
      <c r="F355" s="509" t="s">
        <v>1674</v>
      </c>
    </row>
    <row r="356" spans="1:6" outlineLevel="1" x14ac:dyDescent="0.2">
      <c r="A356" s="452"/>
      <c r="B356" s="800"/>
      <c r="C356" s="506"/>
      <c r="D356" s="507" t="s">
        <v>976</v>
      </c>
      <c r="E356" s="508" t="s">
        <v>912</v>
      </c>
      <c r="F356" s="509" t="s">
        <v>1674</v>
      </c>
    </row>
    <row r="357" spans="1:6" ht="12.75" customHeight="1" outlineLevel="1" x14ac:dyDescent="0.2">
      <c r="A357" s="452"/>
      <c r="B357" s="800"/>
      <c r="C357" s="506"/>
      <c r="D357" s="507" t="s">
        <v>977</v>
      </c>
      <c r="E357" s="508" t="s">
        <v>978</v>
      </c>
      <c r="F357" s="509" t="s">
        <v>1675</v>
      </c>
    </row>
    <row r="358" spans="1:6" ht="12.75" customHeight="1" outlineLevel="1" x14ac:dyDescent="0.2">
      <c r="A358" s="452"/>
      <c r="B358" s="800"/>
      <c r="C358" s="506"/>
      <c r="D358" s="507" t="s">
        <v>979</v>
      </c>
      <c r="E358" s="508" t="s">
        <v>730</v>
      </c>
      <c r="F358" s="509">
        <v>965.59</v>
      </c>
    </row>
    <row r="359" spans="1:6" ht="12.75" customHeight="1" outlineLevel="1" x14ac:dyDescent="0.2">
      <c r="A359" s="452"/>
      <c r="B359" s="800"/>
      <c r="C359" s="506"/>
      <c r="D359" s="507" t="s">
        <v>980</v>
      </c>
      <c r="E359" s="508" t="s">
        <v>921</v>
      </c>
      <c r="F359" s="509">
        <v>482.79</v>
      </c>
    </row>
    <row r="360" spans="1:6" ht="12.75" customHeight="1" outlineLevel="1" x14ac:dyDescent="0.2">
      <c r="A360" s="452"/>
      <c r="B360" s="800"/>
      <c r="C360" s="506"/>
      <c r="D360" s="507" t="s">
        <v>981</v>
      </c>
      <c r="E360" s="508" t="s">
        <v>936</v>
      </c>
      <c r="F360" s="509" t="s">
        <v>1676</v>
      </c>
    </row>
    <row r="361" spans="1:6" ht="12.75" customHeight="1" outlineLevel="1" x14ac:dyDescent="0.2">
      <c r="A361" s="452"/>
      <c r="B361" s="800"/>
      <c r="C361" s="506"/>
      <c r="D361" s="507" t="s">
        <v>902</v>
      </c>
      <c r="E361" s="508" t="s">
        <v>535</v>
      </c>
      <c r="F361" s="509" t="s">
        <v>535</v>
      </c>
    </row>
    <row r="362" spans="1:6" ht="12.75" customHeight="1" outlineLevel="1" x14ac:dyDescent="0.2">
      <c r="A362" s="452"/>
      <c r="B362" s="800"/>
      <c r="C362" s="506"/>
      <c r="D362" s="507" t="s">
        <v>753</v>
      </c>
      <c r="E362" s="508" t="s">
        <v>535</v>
      </c>
      <c r="F362" s="509" t="s">
        <v>535</v>
      </c>
    </row>
    <row r="363" spans="1:6" ht="12.75" customHeight="1" outlineLevel="1" x14ac:dyDescent="0.2">
      <c r="A363" s="452"/>
      <c r="B363" s="800"/>
      <c r="C363" s="506"/>
      <c r="D363" s="507" t="s">
        <v>904</v>
      </c>
      <c r="E363" s="508" t="s">
        <v>934</v>
      </c>
      <c r="F363" s="509" t="s">
        <v>1677</v>
      </c>
    </row>
    <row r="364" spans="1:6" ht="12.75" customHeight="1" outlineLevel="1" x14ac:dyDescent="0.2">
      <c r="A364" s="452"/>
      <c r="B364" s="800"/>
      <c r="C364" s="506"/>
      <c r="D364" s="507" t="s">
        <v>905</v>
      </c>
      <c r="E364" s="508" t="s">
        <v>921</v>
      </c>
      <c r="F364" s="509">
        <v>482.79</v>
      </c>
    </row>
    <row r="365" spans="1:6" ht="12.75" customHeight="1" outlineLevel="1" x14ac:dyDescent="0.2">
      <c r="A365" s="452"/>
      <c r="B365" s="800"/>
      <c r="C365" s="506"/>
      <c r="D365" s="507" t="s">
        <v>728</v>
      </c>
      <c r="E365" s="508" t="s">
        <v>731</v>
      </c>
      <c r="F365" s="509" t="s">
        <v>1678</v>
      </c>
    </row>
    <row r="366" spans="1:6" ht="12.75" customHeight="1" outlineLevel="1" x14ac:dyDescent="0.2">
      <c r="A366" s="452"/>
      <c r="B366" s="801"/>
      <c r="C366" s="506"/>
      <c r="D366" s="507" t="s">
        <v>707</v>
      </c>
      <c r="E366" s="508" t="s">
        <v>898</v>
      </c>
      <c r="F366" s="509"/>
    </row>
    <row r="367" spans="1:6" ht="12.75" customHeight="1" outlineLevel="1" x14ac:dyDescent="0.2">
      <c r="A367" s="452"/>
      <c r="B367" s="871">
        <v>17</v>
      </c>
      <c r="C367" s="502" t="s">
        <v>1232</v>
      </c>
      <c r="D367" s="503" t="s">
        <v>932</v>
      </c>
      <c r="E367" s="504" t="s">
        <v>1806</v>
      </c>
      <c r="F367" s="505" t="s">
        <v>1807</v>
      </c>
    </row>
    <row r="368" spans="1:6" ht="12.75" customHeight="1" outlineLevel="1" x14ac:dyDescent="0.2">
      <c r="A368" s="452"/>
      <c r="B368" s="800"/>
      <c r="C368" s="506"/>
      <c r="D368" s="507" t="s">
        <v>1808</v>
      </c>
      <c r="E368" s="508" t="s">
        <v>1809</v>
      </c>
      <c r="F368" s="509" t="s">
        <v>535</v>
      </c>
    </row>
    <row r="369" spans="1:6" ht="12.75" customHeight="1" outlineLevel="1" x14ac:dyDescent="0.2">
      <c r="A369" s="452"/>
      <c r="B369" s="800"/>
      <c r="C369" s="506"/>
      <c r="D369" s="507" t="s">
        <v>708</v>
      </c>
      <c r="E369" s="508" t="s">
        <v>955</v>
      </c>
      <c r="F369" s="509" t="s">
        <v>535</v>
      </c>
    </row>
    <row r="370" spans="1:6" outlineLevel="1" x14ac:dyDescent="0.2">
      <c r="A370" s="452"/>
      <c r="B370" s="800"/>
      <c r="C370" s="506"/>
      <c r="D370" s="507" t="s">
        <v>729</v>
      </c>
      <c r="E370" s="508" t="s">
        <v>535</v>
      </c>
      <c r="F370" s="509" t="s">
        <v>535</v>
      </c>
    </row>
    <row r="371" spans="1:6" ht="24" outlineLevel="1" x14ac:dyDescent="0.2">
      <c r="A371" s="452"/>
      <c r="B371" s="800"/>
      <c r="C371" s="506"/>
      <c r="D371" s="507" t="s">
        <v>750</v>
      </c>
      <c r="E371" s="508" t="s">
        <v>921</v>
      </c>
      <c r="F371" s="509">
        <v>545.65</v>
      </c>
    </row>
    <row r="372" spans="1:6" outlineLevel="1" x14ac:dyDescent="0.2">
      <c r="A372" s="452"/>
      <c r="B372" s="800"/>
      <c r="C372" s="506"/>
      <c r="D372" s="507" t="s">
        <v>900</v>
      </c>
      <c r="E372" s="508" t="s">
        <v>956</v>
      </c>
      <c r="F372" s="509" t="s">
        <v>1810</v>
      </c>
    </row>
    <row r="373" spans="1:6" ht="24" outlineLevel="1" x14ac:dyDescent="0.2">
      <c r="A373" s="452"/>
      <c r="B373" s="800"/>
      <c r="C373" s="506"/>
      <c r="D373" s="507" t="s">
        <v>752</v>
      </c>
      <c r="E373" s="508" t="s">
        <v>957</v>
      </c>
      <c r="F373" s="509" t="s">
        <v>1811</v>
      </c>
    </row>
    <row r="374" spans="1:6" outlineLevel="1" x14ac:dyDescent="0.2">
      <c r="A374" s="452"/>
      <c r="B374" s="800"/>
      <c r="C374" s="506"/>
      <c r="D374" s="507" t="s">
        <v>902</v>
      </c>
      <c r="E374" s="508" t="s">
        <v>535</v>
      </c>
      <c r="F374" s="509" t="s">
        <v>535</v>
      </c>
    </row>
    <row r="375" spans="1:6" outlineLevel="1" x14ac:dyDescent="0.2">
      <c r="A375" s="452"/>
      <c r="B375" s="800"/>
      <c r="C375" s="506"/>
      <c r="D375" s="507" t="s">
        <v>753</v>
      </c>
      <c r="E375" s="508" t="s">
        <v>535</v>
      </c>
      <c r="F375" s="509" t="s">
        <v>535</v>
      </c>
    </row>
    <row r="376" spans="1:6" ht="24" outlineLevel="1" x14ac:dyDescent="0.2">
      <c r="A376" s="452"/>
      <c r="B376" s="800"/>
      <c r="C376" s="506"/>
      <c r="D376" s="507" t="s">
        <v>904</v>
      </c>
      <c r="E376" s="508" t="s">
        <v>751</v>
      </c>
      <c r="F376" s="509" t="s">
        <v>1812</v>
      </c>
    </row>
    <row r="377" spans="1:6" outlineLevel="1" x14ac:dyDescent="0.2">
      <c r="A377" s="452"/>
      <c r="B377" s="800"/>
      <c r="C377" s="506"/>
      <c r="D377" s="507" t="s">
        <v>905</v>
      </c>
      <c r="E377" s="508" t="s">
        <v>912</v>
      </c>
      <c r="F377" s="509" t="s">
        <v>1813</v>
      </c>
    </row>
    <row r="378" spans="1:6" outlineLevel="1" x14ac:dyDescent="0.2">
      <c r="A378" s="452"/>
      <c r="B378" s="800"/>
      <c r="C378" s="506"/>
      <c r="D378" s="507" t="s">
        <v>728</v>
      </c>
      <c r="E378" s="508" t="s">
        <v>894</v>
      </c>
      <c r="F378" s="509" t="s">
        <v>1814</v>
      </c>
    </row>
    <row r="379" spans="1:6" ht="12.75" customHeight="1" outlineLevel="1" x14ac:dyDescent="0.2">
      <c r="A379" s="452"/>
      <c r="B379" s="800"/>
      <c r="C379" s="506"/>
      <c r="D379" s="507" t="s">
        <v>906</v>
      </c>
      <c r="E379" s="508" t="s">
        <v>915</v>
      </c>
      <c r="F379" s="509" t="s">
        <v>1815</v>
      </c>
    </row>
    <row r="380" spans="1:6" ht="12.75" customHeight="1" x14ac:dyDescent="0.2">
      <c r="A380" s="452"/>
      <c r="B380" s="800"/>
      <c r="C380" s="506"/>
      <c r="D380" s="507" t="s">
        <v>907</v>
      </c>
      <c r="E380" s="508" t="s">
        <v>912</v>
      </c>
      <c r="F380" s="509" t="s">
        <v>1813</v>
      </c>
    </row>
    <row r="381" spans="1:6" ht="12.75" customHeight="1" outlineLevel="1" x14ac:dyDescent="0.2">
      <c r="A381" s="452"/>
      <c r="B381" s="800"/>
      <c r="C381" s="506"/>
      <c r="D381" s="507" t="s">
        <v>908</v>
      </c>
      <c r="E381" s="508" t="s">
        <v>912</v>
      </c>
      <c r="F381" s="509" t="s">
        <v>1813</v>
      </c>
    </row>
    <row r="382" spans="1:6" ht="48" outlineLevel="1" x14ac:dyDescent="0.2">
      <c r="A382" s="452"/>
      <c r="B382" s="800"/>
      <c r="C382" s="506"/>
      <c r="D382" s="507" t="s">
        <v>909</v>
      </c>
      <c r="E382" s="508" t="s">
        <v>895</v>
      </c>
      <c r="F382" s="509" t="s">
        <v>1816</v>
      </c>
    </row>
    <row r="383" spans="1:6" ht="12.75" customHeight="1" outlineLevel="1" x14ac:dyDescent="0.2">
      <c r="A383" s="452"/>
      <c r="B383" s="800"/>
      <c r="C383" s="506"/>
      <c r="D383" s="507" t="s">
        <v>911</v>
      </c>
      <c r="E383" s="508" t="s">
        <v>912</v>
      </c>
      <c r="F383" s="509" t="s">
        <v>1813</v>
      </c>
    </row>
    <row r="384" spans="1:6" ht="36" customHeight="1" outlineLevel="1" x14ac:dyDescent="0.2">
      <c r="A384" s="452"/>
      <c r="B384" s="800"/>
      <c r="C384" s="506"/>
      <c r="D384" s="507" t="s">
        <v>913</v>
      </c>
      <c r="E384" s="508" t="s">
        <v>730</v>
      </c>
      <c r="F384" s="509" t="s">
        <v>1817</v>
      </c>
    </row>
    <row r="385" spans="1:6" ht="12.75" customHeight="1" outlineLevel="1" x14ac:dyDescent="0.2">
      <c r="A385" s="452"/>
      <c r="B385" s="800"/>
      <c r="C385" s="506"/>
      <c r="D385" s="507" t="s">
        <v>914</v>
      </c>
      <c r="E385" s="508" t="s">
        <v>751</v>
      </c>
      <c r="F385" s="509" t="s">
        <v>1812</v>
      </c>
    </row>
    <row r="386" spans="1:6" ht="12.75" customHeight="1" outlineLevel="1" x14ac:dyDescent="0.2">
      <c r="A386" s="452"/>
      <c r="B386" s="800"/>
      <c r="C386" s="506"/>
      <c r="D386" s="507" t="s">
        <v>916</v>
      </c>
      <c r="E386" s="508" t="s">
        <v>535</v>
      </c>
      <c r="F386" s="509" t="s">
        <v>535</v>
      </c>
    </row>
    <row r="387" spans="1:6" ht="24" outlineLevel="1" x14ac:dyDescent="0.2">
      <c r="A387" s="452"/>
      <c r="B387" s="800"/>
      <c r="C387" s="506"/>
      <c r="D387" s="507" t="s">
        <v>917</v>
      </c>
      <c r="E387" s="508" t="s">
        <v>535</v>
      </c>
      <c r="F387" s="509" t="s">
        <v>535</v>
      </c>
    </row>
    <row r="388" spans="1:6" ht="12.75" customHeight="1" outlineLevel="1" x14ac:dyDescent="0.2">
      <c r="A388" s="452"/>
      <c r="B388" s="800"/>
      <c r="C388" s="506"/>
      <c r="D388" s="507" t="s">
        <v>918</v>
      </c>
      <c r="E388" s="508" t="s">
        <v>535</v>
      </c>
      <c r="F388" s="509" t="s">
        <v>535</v>
      </c>
    </row>
    <row r="389" spans="1:6" outlineLevel="1" x14ac:dyDescent="0.2">
      <c r="A389" s="452"/>
      <c r="B389" s="801"/>
      <c r="C389" s="506"/>
      <c r="D389" s="507" t="s">
        <v>707</v>
      </c>
      <c r="E389" s="508" t="s">
        <v>898</v>
      </c>
      <c r="F389" s="509"/>
    </row>
    <row r="390" spans="1:6" ht="12.75" customHeight="1" outlineLevel="1" x14ac:dyDescent="0.2">
      <c r="A390" s="452"/>
      <c r="B390" s="871">
        <v>18</v>
      </c>
      <c r="C390" s="502" t="s">
        <v>1245</v>
      </c>
      <c r="D390" s="503" t="s">
        <v>932</v>
      </c>
      <c r="E390" s="504" t="s">
        <v>1818</v>
      </c>
      <c r="F390" s="505" t="s">
        <v>1819</v>
      </c>
    </row>
    <row r="391" spans="1:6" ht="36" outlineLevel="1" x14ac:dyDescent="0.2">
      <c r="A391" s="452"/>
      <c r="B391" s="800"/>
      <c r="C391" s="506"/>
      <c r="D391" s="507" t="s">
        <v>919</v>
      </c>
      <c r="E391" s="508" t="s">
        <v>920</v>
      </c>
      <c r="F391" s="509" t="s">
        <v>535</v>
      </c>
    </row>
    <row r="392" spans="1:6" ht="12.75" customHeight="1" outlineLevel="1" x14ac:dyDescent="0.2">
      <c r="A392" s="452"/>
      <c r="B392" s="800"/>
      <c r="C392" s="506"/>
      <c r="D392" s="507" t="s">
        <v>1808</v>
      </c>
      <c r="E392" s="508" t="s">
        <v>1396</v>
      </c>
      <c r="F392" s="509" t="s">
        <v>535</v>
      </c>
    </row>
    <row r="393" spans="1:6" ht="12.75" customHeight="1" outlineLevel="1" x14ac:dyDescent="0.2">
      <c r="A393" s="452"/>
      <c r="B393" s="800"/>
      <c r="C393" s="506"/>
      <c r="D393" s="507" t="s">
        <v>708</v>
      </c>
      <c r="E393" s="508" t="s">
        <v>955</v>
      </c>
      <c r="F393" s="509" t="s">
        <v>535</v>
      </c>
    </row>
    <row r="394" spans="1:6" ht="12.75" customHeight="1" outlineLevel="1" x14ac:dyDescent="0.2">
      <c r="A394" s="452"/>
      <c r="B394" s="800"/>
      <c r="C394" s="506"/>
      <c r="D394" s="507" t="s">
        <v>729</v>
      </c>
      <c r="E394" s="508" t="s">
        <v>535</v>
      </c>
      <c r="F394" s="509" t="s">
        <v>535</v>
      </c>
    </row>
    <row r="395" spans="1:6" ht="12.75" customHeight="1" outlineLevel="1" x14ac:dyDescent="0.2">
      <c r="A395" s="452"/>
      <c r="B395" s="800"/>
      <c r="C395" s="506"/>
      <c r="D395" s="507" t="s">
        <v>750</v>
      </c>
      <c r="E395" s="508" t="s">
        <v>921</v>
      </c>
      <c r="F395" s="509" t="s">
        <v>1820</v>
      </c>
    </row>
    <row r="396" spans="1:6" ht="12.75" customHeight="1" outlineLevel="1" x14ac:dyDescent="0.2">
      <c r="A396" s="452"/>
      <c r="B396" s="800"/>
      <c r="C396" s="506"/>
      <c r="D396" s="507" t="s">
        <v>900</v>
      </c>
      <c r="E396" s="508" t="s">
        <v>956</v>
      </c>
      <c r="F396" s="509" t="s">
        <v>1821</v>
      </c>
    </row>
    <row r="397" spans="1:6" ht="12.75" customHeight="1" outlineLevel="1" x14ac:dyDescent="0.2">
      <c r="A397" s="452"/>
      <c r="B397" s="800"/>
      <c r="C397" s="506"/>
      <c r="D397" s="507" t="s">
        <v>752</v>
      </c>
      <c r="E397" s="508" t="s">
        <v>957</v>
      </c>
      <c r="F397" s="509" t="s">
        <v>1822</v>
      </c>
    </row>
    <row r="398" spans="1:6" ht="12.75" customHeight="1" outlineLevel="1" x14ac:dyDescent="0.2">
      <c r="A398" s="452"/>
      <c r="B398" s="800"/>
      <c r="C398" s="506"/>
      <c r="D398" s="507" t="s">
        <v>902</v>
      </c>
      <c r="E398" s="508" t="s">
        <v>535</v>
      </c>
      <c r="F398" s="509" t="s">
        <v>535</v>
      </c>
    </row>
    <row r="399" spans="1:6" outlineLevel="1" x14ac:dyDescent="0.2">
      <c r="A399" s="452"/>
      <c r="B399" s="800"/>
      <c r="C399" s="506"/>
      <c r="D399" s="507" t="s">
        <v>753</v>
      </c>
      <c r="E399" s="508" t="s">
        <v>535</v>
      </c>
      <c r="F399" s="509" t="s">
        <v>535</v>
      </c>
    </row>
    <row r="400" spans="1:6" ht="12.75" customHeight="1" outlineLevel="1" x14ac:dyDescent="0.2">
      <c r="A400" s="452"/>
      <c r="B400" s="800"/>
      <c r="C400" s="506"/>
      <c r="D400" s="507" t="s">
        <v>904</v>
      </c>
      <c r="E400" s="508" t="s">
        <v>751</v>
      </c>
      <c r="F400" s="509" t="s">
        <v>1823</v>
      </c>
    </row>
    <row r="401" spans="1:6" ht="12.75" customHeight="1" outlineLevel="1" x14ac:dyDescent="0.2">
      <c r="A401" s="452"/>
      <c r="B401" s="800"/>
      <c r="C401" s="506"/>
      <c r="D401" s="507" t="s">
        <v>905</v>
      </c>
      <c r="E401" s="508" t="s">
        <v>912</v>
      </c>
      <c r="F401" s="509" t="s">
        <v>1824</v>
      </c>
    </row>
    <row r="402" spans="1:6" ht="12.75" customHeight="1" outlineLevel="1" x14ac:dyDescent="0.2">
      <c r="A402" s="452"/>
      <c r="B402" s="800"/>
      <c r="C402" s="506"/>
      <c r="D402" s="507" t="s">
        <v>728</v>
      </c>
      <c r="E402" s="508" t="s">
        <v>894</v>
      </c>
      <c r="F402" s="509" t="s">
        <v>1825</v>
      </c>
    </row>
    <row r="403" spans="1:6" ht="12.75" customHeight="1" outlineLevel="1" x14ac:dyDescent="0.2">
      <c r="A403" s="452"/>
      <c r="B403" s="800"/>
      <c r="C403" s="506"/>
      <c r="D403" s="507" t="s">
        <v>906</v>
      </c>
      <c r="E403" s="508" t="s">
        <v>915</v>
      </c>
      <c r="F403" s="509" t="s">
        <v>1826</v>
      </c>
    </row>
    <row r="404" spans="1:6" ht="12.75" customHeight="1" outlineLevel="1" x14ac:dyDescent="0.2">
      <c r="A404" s="452"/>
      <c r="B404" s="800"/>
      <c r="C404" s="506"/>
      <c r="D404" s="507" t="s">
        <v>907</v>
      </c>
      <c r="E404" s="508" t="s">
        <v>912</v>
      </c>
      <c r="F404" s="509" t="s">
        <v>1824</v>
      </c>
    </row>
    <row r="405" spans="1:6" ht="36" outlineLevel="1" x14ac:dyDescent="0.2">
      <c r="A405" s="452"/>
      <c r="B405" s="800"/>
      <c r="C405" s="506"/>
      <c r="D405" s="507" t="s">
        <v>908</v>
      </c>
      <c r="E405" s="508" t="s">
        <v>912</v>
      </c>
      <c r="F405" s="509" t="s">
        <v>1824</v>
      </c>
    </row>
    <row r="406" spans="1:6" ht="12.75" customHeight="1" outlineLevel="1" x14ac:dyDescent="0.2">
      <c r="A406" s="452"/>
      <c r="B406" s="800"/>
      <c r="C406" s="506"/>
      <c r="D406" s="507" t="s">
        <v>909</v>
      </c>
      <c r="E406" s="508" t="s">
        <v>895</v>
      </c>
      <c r="F406" s="509" t="s">
        <v>1827</v>
      </c>
    </row>
    <row r="407" spans="1:6" ht="12.75" customHeight="1" outlineLevel="1" x14ac:dyDescent="0.2">
      <c r="A407" s="452"/>
      <c r="B407" s="800"/>
      <c r="C407" s="506"/>
      <c r="D407" s="507" t="s">
        <v>911</v>
      </c>
      <c r="E407" s="508" t="s">
        <v>912</v>
      </c>
      <c r="F407" s="509" t="s">
        <v>1824</v>
      </c>
    </row>
    <row r="408" spans="1:6" ht="12.75" customHeight="1" x14ac:dyDescent="0.2">
      <c r="A408" s="452"/>
      <c r="B408" s="800"/>
      <c r="C408" s="506"/>
      <c r="D408" s="507" t="s">
        <v>913</v>
      </c>
      <c r="E408" s="508" t="s">
        <v>730</v>
      </c>
      <c r="F408" s="509" t="s">
        <v>1828</v>
      </c>
    </row>
    <row r="409" spans="1:6" ht="12.75" customHeight="1" outlineLevel="1" x14ac:dyDescent="0.2">
      <c r="A409" s="452"/>
      <c r="B409" s="800"/>
      <c r="C409" s="506"/>
      <c r="D409" s="507" t="s">
        <v>914</v>
      </c>
      <c r="E409" s="508" t="s">
        <v>751</v>
      </c>
      <c r="F409" s="509" t="s">
        <v>1823</v>
      </c>
    </row>
    <row r="410" spans="1:6" ht="12.75" customHeight="1" outlineLevel="1" x14ac:dyDescent="0.2">
      <c r="A410" s="452"/>
      <c r="B410" s="800"/>
      <c r="C410" s="506"/>
      <c r="D410" s="507" t="s">
        <v>916</v>
      </c>
      <c r="E410" s="508" t="s">
        <v>535</v>
      </c>
      <c r="F410" s="509" t="s">
        <v>535</v>
      </c>
    </row>
    <row r="411" spans="1:6" ht="24" outlineLevel="1" x14ac:dyDescent="0.2">
      <c r="A411" s="452"/>
      <c r="B411" s="800"/>
      <c r="C411" s="506"/>
      <c r="D411" s="507" t="s">
        <v>917</v>
      </c>
      <c r="E411" s="508" t="s">
        <v>535</v>
      </c>
      <c r="F411" s="509" t="s">
        <v>535</v>
      </c>
    </row>
    <row r="412" spans="1:6" ht="24" outlineLevel="1" x14ac:dyDescent="0.2">
      <c r="A412" s="452"/>
      <c r="B412" s="800"/>
      <c r="C412" s="506"/>
      <c r="D412" s="507" t="s">
        <v>918</v>
      </c>
      <c r="E412" s="508" t="s">
        <v>535</v>
      </c>
      <c r="F412" s="509" t="s">
        <v>535</v>
      </c>
    </row>
    <row r="413" spans="1:6" ht="12.75" customHeight="1" outlineLevel="1" x14ac:dyDescent="0.2">
      <c r="A413" s="452"/>
      <c r="B413" s="801"/>
      <c r="C413" s="506"/>
      <c r="D413" s="507" t="s">
        <v>707</v>
      </c>
      <c r="E413" s="508" t="s">
        <v>898</v>
      </c>
      <c r="F413" s="509"/>
    </row>
    <row r="414" spans="1:6" ht="63.75" outlineLevel="1" x14ac:dyDescent="0.2">
      <c r="A414" s="452"/>
      <c r="B414" s="871">
        <v>19</v>
      </c>
      <c r="C414" s="502" t="s">
        <v>1256</v>
      </c>
      <c r="D414" s="503" t="s">
        <v>986</v>
      </c>
      <c r="E414" s="504" t="s">
        <v>1829</v>
      </c>
      <c r="F414" s="505" t="s">
        <v>1830</v>
      </c>
    </row>
    <row r="415" spans="1:6" ht="12.75" customHeight="1" outlineLevel="1" x14ac:dyDescent="0.2">
      <c r="A415" s="452"/>
      <c r="B415" s="800"/>
      <c r="C415" s="506"/>
      <c r="D415" s="507" t="s">
        <v>708</v>
      </c>
      <c r="E415" s="508" t="s">
        <v>982</v>
      </c>
      <c r="F415" s="509" t="s">
        <v>535</v>
      </c>
    </row>
    <row r="416" spans="1:6" ht="36" outlineLevel="1" x14ac:dyDescent="0.2">
      <c r="A416" s="452"/>
      <c r="B416" s="800"/>
      <c r="C416" s="506"/>
      <c r="D416" s="507" t="s">
        <v>1663</v>
      </c>
      <c r="E416" s="508" t="s">
        <v>1664</v>
      </c>
      <c r="F416" s="509" t="s">
        <v>535</v>
      </c>
    </row>
    <row r="417" spans="1:6" ht="12.75" customHeight="1" outlineLevel="1" x14ac:dyDescent="0.2">
      <c r="A417" s="452"/>
      <c r="B417" s="800"/>
      <c r="C417" s="506"/>
      <c r="D417" s="507" t="s">
        <v>729</v>
      </c>
      <c r="E417" s="508" t="s">
        <v>535</v>
      </c>
      <c r="F417" s="509" t="s">
        <v>535</v>
      </c>
    </row>
    <row r="418" spans="1:6" ht="24" outlineLevel="1" x14ac:dyDescent="0.2">
      <c r="A418" s="452"/>
      <c r="B418" s="800"/>
      <c r="C418" s="506"/>
      <c r="D418" s="507" t="s">
        <v>750</v>
      </c>
      <c r="E418" s="508" t="s">
        <v>730</v>
      </c>
      <c r="F418" s="509">
        <v>347.89</v>
      </c>
    </row>
    <row r="419" spans="1:6" ht="12.75" customHeight="1" outlineLevel="1" x14ac:dyDescent="0.2">
      <c r="A419" s="452"/>
      <c r="B419" s="800"/>
      <c r="C419" s="506"/>
      <c r="D419" s="507" t="s">
        <v>900</v>
      </c>
      <c r="E419" s="508" t="s">
        <v>903</v>
      </c>
      <c r="F419" s="509" t="s">
        <v>1831</v>
      </c>
    </row>
    <row r="420" spans="1:6" ht="12.75" customHeight="1" outlineLevel="1" x14ac:dyDescent="0.2">
      <c r="A420" s="452"/>
      <c r="B420" s="800"/>
      <c r="C420" s="506"/>
      <c r="D420" s="507" t="s">
        <v>752</v>
      </c>
      <c r="E420" s="508" t="s">
        <v>896</v>
      </c>
      <c r="F420" s="509" t="s">
        <v>1832</v>
      </c>
    </row>
    <row r="421" spans="1:6" ht="12.75" customHeight="1" outlineLevel="1" x14ac:dyDescent="0.2">
      <c r="A421" s="452"/>
      <c r="B421" s="800"/>
      <c r="C421" s="506"/>
      <c r="D421" s="507" t="s">
        <v>974</v>
      </c>
      <c r="E421" s="508" t="s">
        <v>960</v>
      </c>
      <c r="F421" s="509" t="s">
        <v>1833</v>
      </c>
    </row>
    <row r="422" spans="1:6" ht="12.75" customHeight="1" outlineLevel="1" x14ac:dyDescent="0.2">
      <c r="A422" s="452"/>
      <c r="B422" s="800"/>
      <c r="C422" s="506"/>
      <c r="D422" s="507" t="s">
        <v>975</v>
      </c>
      <c r="E422" s="508" t="s">
        <v>912</v>
      </c>
      <c r="F422" s="509">
        <v>521.83000000000004</v>
      </c>
    </row>
    <row r="423" spans="1:6" ht="12.75" customHeight="1" outlineLevel="1" x14ac:dyDescent="0.2">
      <c r="A423" s="452"/>
      <c r="B423" s="800"/>
      <c r="C423" s="506"/>
      <c r="D423" s="507" t="s">
        <v>976</v>
      </c>
      <c r="E423" s="508" t="s">
        <v>912</v>
      </c>
      <c r="F423" s="509">
        <v>521.83000000000004</v>
      </c>
    </row>
    <row r="424" spans="1:6" ht="12.75" customHeight="1" outlineLevel="1" x14ac:dyDescent="0.2">
      <c r="A424" s="452"/>
      <c r="B424" s="800"/>
      <c r="C424" s="506"/>
      <c r="D424" s="507" t="s">
        <v>977</v>
      </c>
      <c r="E424" s="508" t="s">
        <v>978</v>
      </c>
      <c r="F424" s="509" t="s">
        <v>1834</v>
      </c>
    </row>
    <row r="425" spans="1:6" ht="12.75" customHeight="1" outlineLevel="1" x14ac:dyDescent="0.2">
      <c r="A425" s="452"/>
      <c r="B425" s="800"/>
      <c r="C425" s="506"/>
      <c r="D425" s="507" t="s">
        <v>979</v>
      </c>
      <c r="E425" s="508" t="s">
        <v>730</v>
      </c>
      <c r="F425" s="509">
        <v>347.89</v>
      </c>
    </row>
    <row r="426" spans="1:6" ht="12.75" customHeight="1" outlineLevel="1" x14ac:dyDescent="0.2">
      <c r="A426" s="452"/>
      <c r="B426" s="800"/>
      <c r="C426" s="506"/>
      <c r="D426" s="507" t="s">
        <v>980</v>
      </c>
      <c r="E426" s="508" t="s">
        <v>921</v>
      </c>
      <c r="F426" s="509">
        <v>173.94</v>
      </c>
    </row>
    <row r="427" spans="1:6" ht="12.75" customHeight="1" outlineLevel="1" x14ac:dyDescent="0.2">
      <c r="A427" s="452"/>
      <c r="B427" s="800"/>
      <c r="C427" s="506"/>
      <c r="D427" s="507" t="s">
        <v>981</v>
      </c>
      <c r="E427" s="508" t="s">
        <v>936</v>
      </c>
      <c r="F427" s="509" t="s">
        <v>1835</v>
      </c>
    </row>
    <row r="428" spans="1:6" outlineLevel="1" x14ac:dyDescent="0.2">
      <c r="A428" s="452"/>
      <c r="B428" s="800"/>
      <c r="C428" s="506"/>
      <c r="D428" s="507" t="s">
        <v>902</v>
      </c>
      <c r="E428" s="508" t="s">
        <v>535</v>
      </c>
      <c r="F428" s="509" t="s">
        <v>535</v>
      </c>
    </row>
    <row r="429" spans="1:6" ht="12.75" customHeight="1" outlineLevel="1" x14ac:dyDescent="0.2">
      <c r="A429" s="452"/>
      <c r="B429" s="800"/>
      <c r="C429" s="506"/>
      <c r="D429" s="507" t="s">
        <v>753</v>
      </c>
      <c r="E429" s="508" t="s">
        <v>535</v>
      </c>
      <c r="F429" s="509" t="s">
        <v>535</v>
      </c>
    </row>
    <row r="430" spans="1:6" ht="12.75" customHeight="1" outlineLevel="1" x14ac:dyDescent="0.2">
      <c r="A430" s="452"/>
      <c r="B430" s="800"/>
      <c r="C430" s="506"/>
      <c r="D430" s="507" t="s">
        <v>904</v>
      </c>
      <c r="E430" s="508" t="s">
        <v>934</v>
      </c>
      <c r="F430" s="509" t="s">
        <v>1836</v>
      </c>
    </row>
    <row r="431" spans="1:6" ht="12.75" customHeight="1" outlineLevel="1" x14ac:dyDescent="0.2">
      <c r="A431" s="452"/>
      <c r="B431" s="800"/>
      <c r="C431" s="506"/>
      <c r="D431" s="507" t="s">
        <v>905</v>
      </c>
      <c r="E431" s="508" t="s">
        <v>921</v>
      </c>
      <c r="F431" s="509">
        <v>173.94</v>
      </c>
    </row>
    <row r="432" spans="1:6" outlineLevel="1" x14ac:dyDescent="0.2">
      <c r="A432" s="452"/>
      <c r="B432" s="800"/>
      <c r="C432" s="506"/>
      <c r="D432" s="507" t="s">
        <v>728</v>
      </c>
      <c r="E432" s="508" t="s">
        <v>731</v>
      </c>
      <c r="F432" s="509" t="s">
        <v>1837</v>
      </c>
    </row>
    <row r="433" spans="1:6" ht="12.75" customHeight="1" outlineLevel="1" x14ac:dyDescent="0.2">
      <c r="A433" s="452"/>
      <c r="B433" s="801"/>
      <c r="C433" s="506"/>
      <c r="D433" s="507" t="s">
        <v>707</v>
      </c>
      <c r="E433" s="508" t="s">
        <v>898</v>
      </c>
      <c r="F433" s="509"/>
    </row>
    <row r="434" spans="1:6" ht="12.75" customHeight="1" outlineLevel="1" x14ac:dyDescent="0.2">
      <c r="A434" s="452"/>
      <c r="B434" s="871">
        <v>20</v>
      </c>
      <c r="C434" s="502" t="s">
        <v>1264</v>
      </c>
      <c r="D434" s="503" t="s">
        <v>1265</v>
      </c>
      <c r="E434" s="504" t="s">
        <v>966</v>
      </c>
      <c r="F434" s="505"/>
    </row>
    <row r="435" spans="1:6" x14ac:dyDescent="0.2">
      <c r="A435" s="452"/>
      <c r="B435" s="801"/>
      <c r="C435" s="506"/>
      <c r="D435" s="507" t="s">
        <v>1266</v>
      </c>
      <c r="E435" s="508" t="s">
        <v>1838</v>
      </c>
      <c r="F435" s="509" t="s">
        <v>535</v>
      </c>
    </row>
    <row r="436" spans="1:6" ht="12.75" customHeight="1" outlineLevel="1" x14ac:dyDescent="0.2">
      <c r="A436" s="452"/>
      <c r="B436" s="871">
        <v>21</v>
      </c>
      <c r="C436" s="502" t="s">
        <v>1268</v>
      </c>
      <c r="D436" s="503" t="s">
        <v>1265</v>
      </c>
      <c r="E436" s="504" t="s">
        <v>966</v>
      </c>
      <c r="F436" s="505"/>
    </row>
    <row r="437" spans="1:6" ht="12.75" customHeight="1" outlineLevel="1" x14ac:dyDescent="0.2">
      <c r="A437" s="452"/>
      <c r="B437" s="801"/>
      <c r="C437" s="506"/>
      <c r="D437" s="507" t="s">
        <v>1266</v>
      </c>
      <c r="E437" s="508" t="s">
        <v>1838</v>
      </c>
      <c r="F437" s="509" t="s">
        <v>535</v>
      </c>
    </row>
    <row r="438" spans="1:6" ht="25.5" outlineLevel="1" x14ac:dyDescent="0.2">
      <c r="A438" s="452"/>
      <c r="B438" s="871">
        <v>22</v>
      </c>
      <c r="C438" s="502" t="s">
        <v>1269</v>
      </c>
      <c r="D438" s="503" t="s">
        <v>1265</v>
      </c>
      <c r="E438" s="504" t="s">
        <v>966</v>
      </c>
      <c r="F438" s="505"/>
    </row>
    <row r="439" spans="1:6" ht="36" customHeight="1" outlineLevel="1" x14ac:dyDescent="0.2">
      <c r="A439" s="452"/>
      <c r="B439" s="801"/>
      <c r="C439" s="506"/>
      <c r="D439" s="507" t="s">
        <v>1266</v>
      </c>
      <c r="E439" s="508" t="s">
        <v>1838</v>
      </c>
      <c r="F439" s="509" t="s">
        <v>535</v>
      </c>
    </row>
    <row r="440" spans="1:6" ht="12.75" customHeight="1" outlineLevel="1" x14ac:dyDescent="0.2">
      <c r="A440" s="452"/>
      <c r="B440" s="871">
        <v>23</v>
      </c>
      <c r="C440" s="502" t="s">
        <v>1839</v>
      </c>
      <c r="D440" s="503" t="s">
        <v>1271</v>
      </c>
      <c r="E440" s="504" t="s">
        <v>1840</v>
      </c>
      <c r="F440" s="505" t="s">
        <v>1841</v>
      </c>
    </row>
    <row r="441" spans="1:6" ht="12.75" customHeight="1" outlineLevel="1" x14ac:dyDescent="0.2">
      <c r="A441" s="452"/>
      <c r="B441" s="800"/>
      <c r="C441" s="506"/>
      <c r="D441" s="507" t="s">
        <v>1842</v>
      </c>
      <c r="E441" s="508" t="s">
        <v>1843</v>
      </c>
      <c r="F441" s="509" t="s">
        <v>535</v>
      </c>
    </row>
    <row r="442" spans="1:6" ht="12.75" customHeight="1" outlineLevel="1" x14ac:dyDescent="0.2">
      <c r="A442" s="452"/>
      <c r="B442" s="800"/>
      <c r="C442" s="506"/>
      <c r="D442" s="507" t="s">
        <v>708</v>
      </c>
      <c r="E442" s="508" t="s">
        <v>955</v>
      </c>
      <c r="F442" s="509" t="s">
        <v>535</v>
      </c>
    </row>
    <row r="443" spans="1:6" ht="12.75" customHeight="1" outlineLevel="1" x14ac:dyDescent="0.2">
      <c r="A443" s="452"/>
      <c r="B443" s="800"/>
      <c r="C443" s="506"/>
      <c r="D443" s="507" t="s">
        <v>729</v>
      </c>
      <c r="E443" s="508" t="s">
        <v>535</v>
      </c>
      <c r="F443" s="509" t="s">
        <v>535</v>
      </c>
    </row>
    <row r="444" spans="1:6" ht="12.75" customHeight="1" outlineLevel="1" x14ac:dyDescent="0.2">
      <c r="A444" s="452"/>
      <c r="B444" s="800"/>
      <c r="C444" s="506"/>
      <c r="D444" s="507" t="s">
        <v>937</v>
      </c>
      <c r="E444" s="508" t="s">
        <v>535</v>
      </c>
      <c r="F444" s="509" t="s">
        <v>535</v>
      </c>
    </row>
    <row r="445" spans="1:6" ht="12.75" customHeight="1" outlineLevel="1" x14ac:dyDescent="0.2">
      <c r="A445" s="452"/>
      <c r="B445" s="800"/>
      <c r="C445" s="506"/>
      <c r="D445" s="507" t="s">
        <v>938</v>
      </c>
      <c r="E445" s="508" t="s">
        <v>731</v>
      </c>
      <c r="F445" s="509" t="s">
        <v>1844</v>
      </c>
    </row>
    <row r="446" spans="1:6" ht="12.75" customHeight="1" outlineLevel="1" x14ac:dyDescent="0.2">
      <c r="A446" s="452"/>
      <c r="B446" s="800"/>
      <c r="C446" s="506"/>
      <c r="D446" s="507" t="s">
        <v>929</v>
      </c>
      <c r="E446" s="508" t="s">
        <v>535</v>
      </c>
      <c r="F446" s="509" t="s">
        <v>535</v>
      </c>
    </row>
    <row r="447" spans="1:6" ht="12.75" customHeight="1" outlineLevel="1" x14ac:dyDescent="0.2">
      <c r="A447" s="452"/>
      <c r="B447" s="800"/>
      <c r="C447" s="506"/>
      <c r="D447" s="507" t="s">
        <v>939</v>
      </c>
      <c r="E447" s="508" t="s">
        <v>535</v>
      </c>
      <c r="F447" s="509" t="s">
        <v>535</v>
      </c>
    </row>
    <row r="448" spans="1:6" ht="12.75" customHeight="1" outlineLevel="1" x14ac:dyDescent="0.2">
      <c r="A448" s="452"/>
      <c r="B448" s="800"/>
      <c r="C448" s="506"/>
      <c r="D448" s="507" t="s">
        <v>940</v>
      </c>
      <c r="E448" s="508" t="s">
        <v>535</v>
      </c>
      <c r="F448" s="509" t="s">
        <v>535</v>
      </c>
    </row>
    <row r="449" spans="1:6" ht="12.75" customHeight="1" outlineLevel="1" x14ac:dyDescent="0.2">
      <c r="A449" s="452"/>
      <c r="B449" s="800"/>
      <c r="C449" s="506"/>
      <c r="D449" s="507" t="s">
        <v>904</v>
      </c>
      <c r="E449" s="508" t="s">
        <v>915</v>
      </c>
      <c r="F449" s="509">
        <v>780.31</v>
      </c>
    </row>
    <row r="450" spans="1:6" outlineLevel="1" x14ac:dyDescent="0.2">
      <c r="A450" s="452"/>
      <c r="B450" s="800"/>
      <c r="C450" s="506"/>
      <c r="D450" s="507" t="s">
        <v>728</v>
      </c>
      <c r="E450" s="508" t="s">
        <v>934</v>
      </c>
      <c r="F450" s="509" t="s">
        <v>1845</v>
      </c>
    </row>
    <row r="451" spans="1:6" ht="12.75" customHeight="1" outlineLevel="1" x14ac:dyDescent="0.2">
      <c r="A451" s="452"/>
      <c r="B451" s="800"/>
      <c r="C451" s="506"/>
      <c r="D451" s="507" t="s">
        <v>941</v>
      </c>
      <c r="E451" s="508" t="s">
        <v>942</v>
      </c>
      <c r="F451" s="509" t="s">
        <v>1846</v>
      </c>
    </row>
    <row r="452" spans="1:6" ht="12.75" customHeight="1" outlineLevel="1" x14ac:dyDescent="0.2">
      <c r="A452" s="452"/>
      <c r="B452" s="800"/>
      <c r="C452" s="506"/>
      <c r="D452" s="507" t="s">
        <v>943</v>
      </c>
      <c r="E452" s="508" t="s">
        <v>959</v>
      </c>
      <c r="F452" s="509" t="s">
        <v>1847</v>
      </c>
    </row>
    <row r="453" spans="1:6" ht="12.75" customHeight="1" outlineLevel="1" x14ac:dyDescent="0.2">
      <c r="A453" s="452"/>
      <c r="B453" s="800"/>
      <c r="C453" s="506"/>
      <c r="D453" s="507" t="s">
        <v>945</v>
      </c>
      <c r="E453" s="508" t="s">
        <v>946</v>
      </c>
      <c r="F453" s="509">
        <v>234.09</v>
      </c>
    </row>
    <row r="454" spans="1:6" ht="48" outlineLevel="1" x14ac:dyDescent="0.2">
      <c r="A454" s="452"/>
      <c r="B454" s="800"/>
      <c r="C454" s="506"/>
      <c r="D454" s="507" t="s">
        <v>947</v>
      </c>
      <c r="E454" s="508" t="s">
        <v>948</v>
      </c>
      <c r="F454" s="509">
        <v>390.16</v>
      </c>
    </row>
    <row r="455" spans="1:6" ht="12.75" customHeight="1" outlineLevel="1" x14ac:dyDescent="0.2">
      <c r="A455" s="452"/>
      <c r="B455" s="800"/>
      <c r="C455" s="506"/>
      <c r="D455" s="507" t="s">
        <v>949</v>
      </c>
      <c r="E455" s="508" t="s">
        <v>960</v>
      </c>
      <c r="F455" s="509" t="s">
        <v>1848</v>
      </c>
    </row>
    <row r="456" spans="1:6" ht="12.75" customHeight="1" outlineLevel="1" x14ac:dyDescent="0.2">
      <c r="A456" s="452"/>
      <c r="B456" s="800"/>
      <c r="C456" s="506"/>
      <c r="D456" s="507" t="s">
        <v>950</v>
      </c>
      <c r="E456" s="508" t="s">
        <v>961</v>
      </c>
      <c r="F456" s="509">
        <v>858.34</v>
      </c>
    </row>
    <row r="457" spans="1:6" ht="12.75" customHeight="1" outlineLevel="1" x14ac:dyDescent="0.2">
      <c r="A457" s="452"/>
      <c r="B457" s="800"/>
      <c r="C457" s="506"/>
      <c r="D457" s="507" t="s">
        <v>951</v>
      </c>
      <c r="E457" s="508" t="s">
        <v>948</v>
      </c>
      <c r="F457" s="509">
        <v>390.16</v>
      </c>
    </row>
    <row r="458" spans="1:6" x14ac:dyDescent="0.2">
      <c r="A458" s="452"/>
      <c r="B458" s="801"/>
      <c r="C458" s="506"/>
      <c r="D458" s="507" t="s">
        <v>707</v>
      </c>
      <c r="E458" s="508" t="s">
        <v>898</v>
      </c>
      <c r="F458" s="509"/>
    </row>
    <row r="459" spans="1:6" ht="63.75" outlineLevel="1" x14ac:dyDescent="0.2">
      <c r="A459" s="452"/>
      <c r="B459" s="871">
        <v>24</v>
      </c>
      <c r="C459" s="502" t="s">
        <v>1279</v>
      </c>
      <c r="D459" s="503" t="s">
        <v>986</v>
      </c>
      <c r="E459" s="504" t="s">
        <v>1849</v>
      </c>
      <c r="F459" s="505" t="s">
        <v>1850</v>
      </c>
    </row>
    <row r="460" spans="1:6" ht="12.75" customHeight="1" outlineLevel="1" x14ac:dyDescent="0.2">
      <c r="A460" s="452"/>
      <c r="B460" s="800"/>
      <c r="C460" s="506"/>
      <c r="D460" s="507" t="s">
        <v>708</v>
      </c>
      <c r="E460" s="508" t="s">
        <v>982</v>
      </c>
      <c r="F460" s="509" t="s">
        <v>535</v>
      </c>
    </row>
    <row r="461" spans="1:6" ht="36" outlineLevel="1" x14ac:dyDescent="0.2">
      <c r="A461" s="452"/>
      <c r="B461" s="800"/>
      <c r="C461" s="506"/>
      <c r="D461" s="507" t="s">
        <v>1663</v>
      </c>
      <c r="E461" s="508" t="s">
        <v>1664</v>
      </c>
      <c r="F461" s="509" t="s">
        <v>535</v>
      </c>
    </row>
    <row r="462" spans="1:6" ht="12.75" customHeight="1" outlineLevel="1" x14ac:dyDescent="0.2">
      <c r="A462" s="452"/>
      <c r="B462" s="800"/>
      <c r="C462" s="506"/>
      <c r="D462" s="507" t="s">
        <v>729</v>
      </c>
      <c r="E462" s="508" t="s">
        <v>535</v>
      </c>
      <c r="F462" s="509" t="s">
        <v>535</v>
      </c>
    </row>
    <row r="463" spans="1:6" ht="12.75" customHeight="1" outlineLevel="1" x14ac:dyDescent="0.2">
      <c r="A463" s="452"/>
      <c r="B463" s="800"/>
      <c r="C463" s="506"/>
      <c r="D463" s="507" t="s">
        <v>750</v>
      </c>
      <c r="E463" s="508" t="s">
        <v>730</v>
      </c>
      <c r="F463" s="509">
        <v>361.1</v>
      </c>
    </row>
    <row r="464" spans="1:6" ht="12.75" customHeight="1" outlineLevel="1" x14ac:dyDescent="0.2">
      <c r="A464" s="452"/>
      <c r="B464" s="800"/>
      <c r="C464" s="506"/>
      <c r="D464" s="507" t="s">
        <v>900</v>
      </c>
      <c r="E464" s="508" t="s">
        <v>903</v>
      </c>
      <c r="F464" s="509" t="s">
        <v>1851</v>
      </c>
    </row>
    <row r="465" spans="1:6" ht="12.75" customHeight="1" outlineLevel="1" x14ac:dyDescent="0.2">
      <c r="A465" s="452"/>
      <c r="B465" s="800"/>
      <c r="C465" s="506"/>
      <c r="D465" s="507" t="s">
        <v>752</v>
      </c>
      <c r="E465" s="508" t="s">
        <v>896</v>
      </c>
      <c r="F465" s="509" t="s">
        <v>1852</v>
      </c>
    </row>
    <row r="466" spans="1:6" ht="12.75" customHeight="1" outlineLevel="1" x14ac:dyDescent="0.2">
      <c r="A466" s="452"/>
      <c r="B466" s="800"/>
      <c r="C466" s="506"/>
      <c r="D466" s="507" t="s">
        <v>974</v>
      </c>
      <c r="E466" s="508" t="s">
        <v>960</v>
      </c>
      <c r="F466" s="509" t="s">
        <v>1853</v>
      </c>
    </row>
    <row r="467" spans="1:6" ht="12.75" customHeight="1" outlineLevel="1" x14ac:dyDescent="0.2">
      <c r="A467" s="452"/>
      <c r="B467" s="800"/>
      <c r="C467" s="506"/>
      <c r="D467" s="507" t="s">
        <v>975</v>
      </c>
      <c r="E467" s="508" t="s">
        <v>912</v>
      </c>
      <c r="F467" s="509">
        <v>541.65</v>
      </c>
    </row>
    <row r="468" spans="1:6" ht="12.75" customHeight="1" outlineLevel="1" x14ac:dyDescent="0.2">
      <c r="A468" s="452"/>
      <c r="B468" s="800"/>
      <c r="C468" s="506"/>
      <c r="D468" s="507" t="s">
        <v>976</v>
      </c>
      <c r="E468" s="508" t="s">
        <v>912</v>
      </c>
      <c r="F468" s="509">
        <v>541.65</v>
      </c>
    </row>
    <row r="469" spans="1:6" ht="12.75" customHeight="1" outlineLevel="1" x14ac:dyDescent="0.2">
      <c r="A469" s="452"/>
      <c r="B469" s="800"/>
      <c r="C469" s="506"/>
      <c r="D469" s="507" t="s">
        <v>977</v>
      </c>
      <c r="E469" s="508" t="s">
        <v>978</v>
      </c>
      <c r="F469" s="509" t="s">
        <v>1854</v>
      </c>
    </row>
    <row r="470" spans="1:6" ht="12.75" customHeight="1" outlineLevel="1" x14ac:dyDescent="0.2">
      <c r="A470" s="452"/>
      <c r="B470" s="800"/>
      <c r="C470" s="506"/>
      <c r="D470" s="507" t="s">
        <v>979</v>
      </c>
      <c r="E470" s="508" t="s">
        <v>730</v>
      </c>
      <c r="F470" s="509">
        <v>361.1</v>
      </c>
    </row>
    <row r="471" spans="1:6" outlineLevel="1" x14ac:dyDescent="0.2">
      <c r="A471" s="452"/>
      <c r="B471" s="800"/>
      <c r="C471" s="506"/>
      <c r="D471" s="507" t="s">
        <v>980</v>
      </c>
      <c r="E471" s="508" t="s">
        <v>921</v>
      </c>
      <c r="F471" s="509">
        <v>180.55</v>
      </c>
    </row>
    <row r="472" spans="1:6" ht="12.75" customHeight="1" outlineLevel="1" x14ac:dyDescent="0.2">
      <c r="A472" s="452"/>
      <c r="B472" s="800"/>
      <c r="C472" s="506"/>
      <c r="D472" s="507" t="s">
        <v>981</v>
      </c>
      <c r="E472" s="508" t="s">
        <v>936</v>
      </c>
      <c r="F472" s="509" t="s">
        <v>1855</v>
      </c>
    </row>
    <row r="473" spans="1:6" ht="12.75" customHeight="1" outlineLevel="1" x14ac:dyDescent="0.2">
      <c r="A473" s="452"/>
      <c r="B473" s="800"/>
      <c r="C473" s="506"/>
      <c r="D473" s="507" t="s">
        <v>902</v>
      </c>
      <c r="E473" s="508" t="s">
        <v>535</v>
      </c>
      <c r="F473" s="509" t="s">
        <v>535</v>
      </c>
    </row>
    <row r="474" spans="1:6" ht="12.75" customHeight="1" outlineLevel="1" x14ac:dyDescent="0.2">
      <c r="A474" s="452"/>
      <c r="B474" s="800"/>
      <c r="C474" s="506"/>
      <c r="D474" s="507" t="s">
        <v>753</v>
      </c>
      <c r="E474" s="508" t="s">
        <v>535</v>
      </c>
      <c r="F474" s="509" t="s">
        <v>535</v>
      </c>
    </row>
    <row r="475" spans="1:6" ht="12.75" customHeight="1" outlineLevel="1" x14ac:dyDescent="0.2">
      <c r="A475" s="452"/>
      <c r="B475" s="800"/>
      <c r="C475" s="506"/>
      <c r="D475" s="507" t="s">
        <v>904</v>
      </c>
      <c r="E475" s="508" t="s">
        <v>934</v>
      </c>
      <c r="F475" s="509" t="s">
        <v>1856</v>
      </c>
    </row>
    <row r="476" spans="1:6" ht="12.75" customHeight="1" outlineLevel="1" x14ac:dyDescent="0.2">
      <c r="A476" s="452"/>
      <c r="B476" s="800"/>
      <c r="C476" s="506"/>
      <c r="D476" s="507" t="s">
        <v>905</v>
      </c>
      <c r="E476" s="508" t="s">
        <v>921</v>
      </c>
      <c r="F476" s="509">
        <v>180.55</v>
      </c>
    </row>
    <row r="477" spans="1:6" outlineLevel="1" x14ac:dyDescent="0.2">
      <c r="A477" s="452"/>
      <c r="B477" s="800"/>
      <c r="C477" s="506"/>
      <c r="D477" s="507" t="s">
        <v>728</v>
      </c>
      <c r="E477" s="508" t="s">
        <v>731</v>
      </c>
      <c r="F477" s="509" t="s">
        <v>1857</v>
      </c>
    </row>
    <row r="478" spans="1:6" ht="12.75" customHeight="1" outlineLevel="1" x14ac:dyDescent="0.2">
      <c r="A478" s="452"/>
      <c r="B478" s="801"/>
      <c r="C478" s="506"/>
      <c r="D478" s="507" t="s">
        <v>707</v>
      </c>
      <c r="E478" s="508" t="s">
        <v>898</v>
      </c>
      <c r="F478" s="509"/>
    </row>
    <row r="479" spans="1:6" ht="12.75" customHeight="1" outlineLevel="1" x14ac:dyDescent="0.2">
      <c r="A479" s="452"/>
      <c r="B479" s="871">
        <v>25</v>
      </c>
      <c r="C479" s="502" t="s">
        <v>1288</v>
      </c>
      <c r="D479" s="503" t="s">
        <v>1289</v>
      </c>
      <c r="E479" s="504" t="s">
        <v>1858</v>
      </c>
      <c r="F479" s="505">
        <v>254.2</v>
      </c>
    </row>
    <row r="480" spans="1:6" ht="12.75" customHeight="1" outlineLevel="1" x14ac:dyDescent="0.2">
      <c r="A480" s="452"/>
      <c r="B480" s="800"/>
      <c r="C480" s="506"/>
      <c r="D480" s="507" t="s">
        <v>1291</v>
      </c>
      <c r="E480" s="508" t="s">
        <v>1292</v>
      </c>
      <c r="F480" s="509" t="s">
        <v>535</v>
      </c>
    </row>
    <row r="481" spans="1:6" outlineLevel="1" x14ac:dyDescent="0.2">
      <c r="A481" s="452"/>
      <c r="B481" s="800"/>
      <c r="C481" s="506"/>
      <c r="D481" s="507" t="s">
        <v>708</v>
      </c>
      <c r="E481" s="508" t="s">
        <v>1859</v>
      </c>
      <c r="F481" s="509" t="s">
        <v>535</v>
      </c>
    </row>
    <row r="482" spans="1:6" ht="36" outlineLevel="1" x14ac:dyDescent="0.2">
      <c r="A482" s="452"/>
      <c r="B482" s="800"/>
      <c r="C482" s="506"/>
      <c r="D482" s="507" t="s">
        <v>1663</v>
      </c>
      <c r="E482" s="508" t="s">
        <v>987</v>
      </c>
      <c r="F482" s="509" t="s">
        <v>535</v>
      </c>
    </row>
    <row r="483" spans="1:6" outlineLevel="1" x14ac:dyDescent="0.2">
      <c r="A483" s="452"/>
      <c r="B483" s="800"/>
      <c r="C483" s="506"/>
      <c r="D483" s="507" t="s">
        <v>729</v>
      </c>
      <c r="E483" s="508" t="s">
        <v>535</v>
      </c>
      <c r="F483" s="509" t="s">
        <v>535</v>
      </c>
    </row>
    <row r="484" spans="1:6" ht="12.75" customHeight="1" outlineLevel="1" x14ac:dyDescent="0.2">
      <c r="A484" s="452"/>
      <c r="B484" s="800"/>
      <c r="C484" s="506"/>
      <c r="D484" s="507" t="s">
        <v>750</v>
      </c>
      <c r="E484" s="508" t="s">
        <v>730</v>
      </c>
      <c r="F484" s="509">
        <v>5.08</v>
      </c>
    </row>
    <row r="485" spans="1:6" x14ac:dyDescent="0.2">
      <c r="A485" s="452"/>
      <c r="B485" s="800"/>
      <c r="C485" s="506"/>
      <c r="D485" s="507" t="s">
        <v>900</v>
      </c>
      <c r="E485" s="508" t="s">
        <v>903</v>
      </c>
      <c r="F485" s="509">
        <v>15.25</v>
      </c>
    </row>
    <row r="486" spans="1:6" ht="12.75" customHeight="1" x14ac:dyDescent="0.2">
      <c r="A486" s="452"/>
      <c r="B486" s="800"/>
      <c r="C486" s="506"/>
      <c r="D486" s="507" t="s">
        <v>752</v>
      </c>
      <c r="E486" s="508" t="s">
        <v>896</v>
      </c>
      <c r="F486" s="509">
        <v>40.67</v>
      </c>
    </row>
    <row r="487" spans="1:6" ht="12.75" customHeight="1" x14ac:dyDescent="0.2">
      <c r="A487" s="452"/>
      <c r="B487" s="800"/>
      <c r="C487" s="506"/>
      <c r="D487" s="507" t="s">
        <v>974</v>
      </c>
      <c r="E487" s="508" t="s">
        <v>960</v>
      </c>
      <c r="F487" s="509">
        <v>43.21</v>
      </c>
    </row>
    <row r="488" spans="1:6" x14ac:dyDescent="0.2">
      <c r="A488" s="452"/>
      <c r="B488" s="800"/>
      <c r="C488" s="506"/>
      <c r="D488" s="507" t="s">
        <v>975</v>
      </c>
      <c r="E488" s="508" t="s">
        <v>912</v>
      </c>
      <c r="F488" s="509">
        <v>7.63</v>
      </c>
    </row>
    <row r="489" spans="1:6" ht="12.75" customHeight="1" x14ac:dyDescent="0.2">
      <c r="A489" s="452"/>
      <c r="B489" s="800"/>
      <c r="C489" s="506"/>
      <c r="D489" s="507" t="s">
        <v>976</v>
      </c>
      <c r="E489" s="508" t="s">
        <v>912</v>
      </c>
      <c r="F489" s="509">
        <v>7.63</v>
      </c>
    </row>
    <row r="490" spans="1:6" ht="12.75" customHeight="1" x14ac:dyDescent="0.2">
      <c r="A490" s="452"/>
      <c r="B490" s="800"/>
      <c r="C490" s="506"/>
      <c r="D490" s="507" t="s">
        <v>977</v>
      </c>
      <c r="E490" s="508" t="s">
        <v>978</v>
      </c>
      <c r="F490" s="509">
        <v>27.96</v>
      </c>
    </row>
    <row r="491" spans="1:6" ht="12.75" customHeight="1" x14ac:dyDescent="0.2">
      <c r="A491" s="452"/>
      <c r="B491" s="800"/>
      <c r="C491" s="506"/>
      <c r="D491" s="507" t="s">
        <v>979</v>
      </c>
      <c r="E491" s="508" t="s">
        <v>730</v>
      </c>
      <c r="F491" s="509">
        <v>5.08</v>
      </c>
    </row>
    <row r="492" spans="1:6" x14ac:dyDescent="0.2">
      <c r="A492" s="452"/>
      <c r="B492" s="800"/>
      <c r="C492" s="506"/>
      <c r="D492" s="507" t="s">
        <v>980</v>
      </c>
      <c r="E492" s="508" t="s">
        <v>921</v>
      </c>
      <c r="F492" s="509">
        <v>2.54</v>
      </c>
    </row>
    <row r="493" spans="1:6" ht="12.75" customHeight="1" x14ac:dyDescent="0.2">
      <c r="A493" s="452"/>
      <c r="B493" s="800"/>
      <c r="C493" s="506"/>
      <c r="D493" s="507" t="s">
        <v>981</v>
      </c>
      <c r="E493" s="508" t="s">
        <v>936</v>
      </c>
      <c r="F493" s="509">
        <v>50.84</v>
      </c>
    </row>
    <row r="494" spans="1:6" x14ac:dyDescent="0.2">
      <c r="A494" s="452"/>
      <c r="B494" s="800"/>
      <c r="C494" s="506"/>
      <c r="D494" s="507" t="s">
        <v>902</v>
      </c>
      <c r="E494" s="508" t="s">
        <v>535</v>
      </c>
      <c r="F494" s="509" t="s">
        <v>535</v>
      </c>
    </row>
    <row r="495" spans="1:6" x14ac:dyDescent="0.2">
      <c r="A495" s="452"/>
      <c r="B495" s="800"/>
      <c r="C495" s="506"/>
      <c r="D495" s="507" t="s">
        <v>753</v>
      </c>
      <c r="E495" s="508" t="s">
        <v>535</v>
      </c>
      <c r="F495" s="509" t="s">
        <v>535</v>
      </c>
    </row>
    <row r="496" spans="1:6" ht="24" x14ac:dyDescent="0.2">
      <c r="A496" s="452"/>
      <c r="B496" s="800"/>
      <c r="C496" s="506"/>
      <c r="D496" s="507" t="s">
        <v>904</v>
      </c>
      <c r="E496" s="508" t="s">
        <v>934</v>
      </c>
      <c r="F496" s="509">
        <v>25.42</v>
      </c>
    </row>
    <row r="497" spans="1:6" x14ac:dyDescent="0.2">
      <c r="A497" s="452"/>
      <c r="B497" s="800"/>
      <c r="C497" s="506"/>
      <c r="D497" s="507" t="s">
        <v>905</v>
      </c>
      <c r="E497" s="508" t="s">
        <v>921</v>
      </c>
      <c r="F497" s="509">
        <v>2.54</v>
      </c>
    </row>
    <row r="498" spans="1:6" x14ac:dyDescent="0.2">
      <c r="A498" s="452"/>
      <c r="B498" s="800"/>
      <c r="C498" s="506"/>
      <c r="D498" s="507" t="s">
        <v>728</v>
      </c>
      <c r="E498" s="508" t="s">
        <v>731</v>
      </c>
      <c r="F498" s="509">
        <v>20.34</v>
      </c>
    </row>
    <row r="499" spans="1:6" x14ac:dyDescent="0.2">
      <c r="A499" s="452"/>
      <c r="B499" s="801"/>
      <c r="C499" s="506"/>
      <c r="D499" s="507" t="s">
        <v>707</v>
      </c>
      <c r="E499" s="508" t="s">
        <v>898</v>
      </c>
      <c r="F499" s="509"/>
    </row>
    <row r="500" spans="1:6" ht="38.25" x14ac:dyDescent="0.2">
      <c r="A500" s="452"/>
      <c r="B500" s="871">
        <v>26</v>
      </c>
      <c r="C500" s="502" t="s">
        <v>1294</v>
      </c>
      <c r="D500" s="503" t="s">
        <v>972</v>
      </c>
      <c r="E500" s="504" t="s">
        <v>1860</v>
      </c>
      <c r="F500" s="505" t="s">
        <v>1861</v>
      </c>
    </row>
    <row r="501" spans="1:6" ht="12.75" customHeight="1" x14ac:dyDescent="0.2">
      <c r="A501" s="452"/>
      <c r="B501" s="800"/>
      <c r="C501" s="506"/>
      <c r="D501" s="507" t="s">
        <v>708</v>
      </c>
      <c r="E501" s="508" t="s">
        <v>973</v>
      </c>
      <c r="F501" s="509" t="s">
        <v>535</v>
      </c>
    </row>
    <row r="502" spans="1:6" ht="36" x14ac:dyDescent="0.2">
      <c r="A502" s="452"/>
      <c r="B502" s="800"/>
      <c r="C502" s="506"/>
      <c r="D502" s="507" t="s">
        <v>1663</v>
      </c>
      <c r="E502" s="508" t="s">
        <v>987</v>
      </c>
      <c r="F502" s="509" t="s">
        <v>535</v>
      </c>
    </row>
    <row r="503" spans="1:6" x14ac:dyDescent="0.2">
      <c r="A503" s="452"/>
      <c r="B503" s="800"/>
      <c r="C503" s="506"/>
      <c r="D503" s="507" t="s">
        <v>729</v>
      </c>
      <c r="E503" s="508" t="s">
        <v>535</v>
      </c>
      <c r="F503" s="509" t="s">
        <v>535</v>
      </c>
    </row>
    <row r="504" spans="1:6" ht="24" x14ac:dyDescent="0.2">
      <c r="A504" s="452"/>
      <c r="B504" s="800"/>
      <c r="C504" s="506"/>
      <c r="D504" s="507" t="s">
        <v>750</v>
      </c>
      <c r="E504" s="508" t="s">
        <v>730</v>
      </c>
      <c r="F504" s="509">
        <v>54.24</v>
      </c>
    </row>
    <row r="505" spans="1:6" x14ac:dyDescent="0.2">
      <c r="A505" s="452"/>
      <c r="B505" s="800"/>
      <c r="C505" s="506"/>
      <c r="D505" s="507" t="s">
        <v>900</v>
      </c>
      <c r="E505" s="508" t="s">
        <v>903</v>
      </c>
      <c r="F505" s="509">
        <v>162.72</v>
      </c>
    </row>
    <row r="506" spans="1:6" ht="12.75" customHeight="1" x14ac:dyDescent="0.2">
      <c r="A506" s="452"/>
      <c r="B506" s="800"/>
      <c r="C506" s="506"/>
      <c r="D506" s="507" t="s">
        <v>752</v>
      </c>
      <c r="E506" s="508" t="s">
        <v>896</v>
      </c>
      <c r="F506" s="509">
        <v>433.92</v>
      </c>
    </row>
    <row r="507" spans="1:6" x14ac:dyDescent="0.2">
      <c r="A507" s="452"/>
      <c r="B507" s="800"/>
      <c r="C507" s="506"/>
      <c r="D507" s="507" t="s">
        <v>974</v>
      </c>
      <c r="E507" s="508" t="s">
        <v>960</v>
      </c>
      <c r="F507" s="509">
        <v>461.04</v>
      </c>
    </row>
    <row r="508" spans="1:6" ht="12.75" customHeight="1" x14ac:dyDescent="0.2">
      <c r="A508" s="452"/>
      <c r="B508" s="800"/>
      <c r="C508" s="506"/>
      <c r="D508" s="507" t="s">
        <v>975</v>
      </c>
      <c r="E508" s="508" t="s">
        <v>912</v>
      </c>
      <c r="F508" s="509">
        <v>81.36</v>
      </c>
    </row>
    <row r="509" spans="1:6" ht="12.75" customHeight="1" x14ac:dyDescent="0.2">
      <c r="A509" s="452"/>
      <c r="B509" s="800"/>
      <c r="C509" s="506"/>
      <c r="D509" s="507" t="s">
        <v>976</v>
      </c>
      <c r="E509" s="508" t="s">
        <v>912</v>
      </c>
      <c r="F509" s="509">
        <v>81.36</v>
      </c>
    </row>
    <row r="510" spans="1:6" ht="24" x14ac:dyDescent="0.2">
      <c r="A510" s="452"/>
      <c r="B510" s="800"/>
      <c r="C510" s="506"/>
      <c r="D510" s="507" t="s">
        <v>977</v>
      </c>
      <c r="E510" s="508" t="s">
        <v>978</v>
      </c>
      <c r="F510" s="509">
        <v>298.32</v>
      </c>
    </row>
    <row r="511" spans="1:6" ht="12.75" customHeight="1" x14ac:dyDescent="0.2">
      <c r="A511" s="452"/>
      <c r="B511" s="800"/>
      <c r="C511" s="506"/>
      <c r="D511" s="507" t="s">
        <v>979</v>
      </c>
      <c r="E511" s="508" t="s">
        <v>730</v>
      </c>
      <c r="F511" s="509">
        <v>54.24</v>
      </c>
    </row>
    <row r="512" spans="1:6" ht="12.75" customHeight="1" x14ac:dyDescent="0.2">
      <c r="A512" s="452"/>
      <c r="B512" s="800"/>
      <c r="C512" s="506"/>
      <c r="D512" s="507" t="s">
        <v>980</v>
      </c>
      <c r="E512" s="508" t="s">
        <v>921</v>
      </c>
      <c r="F512" s="509">
        <v>27.12</v>
      </c>
    </row>
    <row r="513" spans="1:6" ht="12.75" customHeight="1" x14ac:dyDescent="0.2">
      <c r="A513" s="452"/>
      <c r="B513" s="800"/>
      <c r="C513" s="506"/>
      <c r="D513" s="507" t="s">
        <v>981</v>
      </c>
      <c r="E513" s="508" t="s">
        <v>936</v>
      </c>
      <c r="F513" s="509">
        <v>542.4</v>
      </c>
    </row>
    <row r="514" spans="1:6" x14ac:dyDescent="0.2">
      <c r="A514" s="452"/>
      <c r="B514" s="800"/>
      <c r="C514" s="506"/>
      <c r="D514" s="507" t="s">
        <v>902</v>
      </c>
      <c r="E514" s="508" t="s">
        <v>535</v>
      </c>
      <c r="F514" s="509" t="s">
        <v>535</v>
      </c>
    </row>
    <row r="515" spans="1:6" ht="12.75" customHeight="1" x14ac:dyDescent="0.2">
      <c r="A515" s="452"/>
      <c r="B515" s="800"/>
      <c r="C515" s="506"/>
      <c r="D515" s="507" t="s">
        <v>753</v>
      </c>
      <c r="E515" s="508" t="s">
        <v>535</v>
      </c>
      <c r="F515" s="509" t="s">
        <v>535</v>
      </c>
    </row>
    <row r="516" spans="1:6" ht="24" x14ac:dyDescent="0.2">
      <c r="A516" s="452"/>
      <c r="B516" s="800"/>
      <c r="C516" s="506"/>
      <c r="D516" s="507" t="s">
        <v>904</v>
      </c>
      <c r="E516" s="508" t="s">
        <v>934</v>
      </c>
      <c r="F516" s="509">
        <v>271.2</v>
      </c>
    </row>
    <row r="517" spans="1:6" x14ac:dyDescent="0.2">
      <c r="A517" s="452"/>
      <c r="B517" s="800"/>
      <c r="C517" s="506"/>
      <c r="D517" s="507" t="s">
        <v>905</v>
      </c>
      <c r="E517" s="508" t="s">
        <v>921</v>
      </c>
      <c r="F517" s="509">
        <v>27.12</v>
      </c>
    </row>
    <row r="518" spans="1:6" x14ac:dyDescent="0.2">
      <c r="A518" s="452"/>
      <c r="B518" s="800"/>
      <c r="C518" s="506"/>
      <c r="D518" s="507" t="s">
        <v>728</v>
      </c>
      <c r="E518" s="508" t="s">
        <v>731</v>
      </c>
      <c r="F518" s="509">
        <v>216.96</v>
      </c>
    </row>
    <row r="519" spans="1:6" x14ac:dyDescent="0.2">
      <c r="A519" s="452"/>
      <c r="B519" s="801"/>
      <c r="C519" s="506"/>
      <c r="D519" s="507" t="s">
        <v>707</v>
      </c>
      <c r="E519" s="508" t="s">
        <v>898</v>
      </c>
      <c r="F519" s="509"/>
    </row>
    <row r="520" spans="1:6" ht="38.25" x14ac:dyDescent="0.2">
      <c r="A520" s="452"/>
      <c r="B520" s="871">
        <v>27</v>
      </c>
      <c r="C520" s="502" t="s">
        <v>1297</v>
      </c>
      <c r="D520" s="503" t="s">
        <v>1298</v>
      </c>
      <c r="E520" s="504" t="s">
        <v>1862</v>
      </c>
      <c r="F520" s="505" t="s">
        <v>1863</v>
      </c>
    </row>
    <row r="521" spans="1:6" ht="24" x14ac:dyDescent="0.2">
      <c r="A521" s="452"/>
      <c r="B521" s="800"/>
      <c r="C521" s="506"/>
      <c r="D521" s="507" t="s">
        <v>1864</v>
      </c>
      <c r="E521" s="508" t="s">
        <v>1197</v>
      </c>
      <c r="F521" s="509" t="s">
        <v>535</v>
      </c>
    </row>
    <row r="522" spans="1:6" x14ac:dyDescent="0.2">
      <c r="A522" s="452"/>
      <c r="B522" s="800"/>
      <c r="C522" s="506"/>
      <c r="D522" s="507" t="s">
        <v>708</v>
      </c>
      <c r="E522" s="508" t="s">
        <v>955</v>
      </c>
      <c r="F522" s="509" t="s">
        <v>535</v>
      </c>
    </row>
    <row r="523" spans="1:6" ht="12.75" customHeight="1" x14ac:dyDescent="0.2">
      <c r="A523" s="452"/>
      <c r="B523" s="800"/>
      <c r="C523" s="506"/>
      <c r="D523" s="507" t="s">
        <v>1202</v>
      </c>
      <c r="E523" s="508" t="s">
        <v>934</v>
      </c>
      <c r="F523" s="509">
        <v>273.16000000000003</v>
      </c>
    </row>
    <row r="524" spans="1:6" x14ac:dyDescent="0.2">
      <c r="A524" s="452"/>
      <c r="B524" s="800"/>
      <c r="C524" s="506"/>
      <c r="D524" s="507" t="s">
        <v>1203</v>
      </c>
      <c r="E524" s="508" t="s">
        <v>1865</v>
      </c>
      <c r="F524" s="509" t="s">
        <v>1866</v>
      </c>
    </row>
    <row r="525" spans="1:6" x14ac:dyDescent="0.2">
      <c r="A525" s="452"/>
      <c r="B525" s="800"/>
      <c r="C525" s="506"/>
      <c r="D525" s="507" t="s">
        <v>935</v>
      </c>
      <c r="E525" s="508" t="s">
        <v>897</v>
      </c>
      <c r="F525" s="509">
        <v>191.21</v>
      </c>
    </row>
    <row r="526" spans="1:6" x14ac:dyDescent="0.2">
      <c r="A526" s="452"/>
      <c r="B526" s="801"/>
      <c r="C526" s="506"/>
      <c r="D526" s="507" t="s">
        <v>707</v>
      </c>
      <c r="E526" s="508" t="s">
        <v>898</v>
      </c>
      <c r="F526" s="509"/>
    </row>
    <row r="527" spans="1:6" ht="38.25" x14ac:dyDescent="0.2">
      <c r="A527" s="452"/>
      <c r="B527" s="871">
        <v>28</v>
      </c>
      <c r="C527" s="502" t="s">
        <v>1305</v>
      </c>
      <c r="D527" s="503" t="s">
        <v>932</v>
      </c>
      <c r="E527" s="504" t="s">
        <v>1806</v>
      </c>
      <c r="F527" s="505" t="s">
        <v>1807</v>
      </c>
    </row>
    <row r="528" spans="1:6" ht="12.75" customHeight="1" x14ac:dyDescent="0.2">
      <c r="A528" s="452"/>
      <c r="B528" s="800"/>
      <c r="C528" s="506"/>
      <c r="D528" s="507" t="s">
        <v>1808</v>
      </c>
      <c r="E528" s="508" t="s">
        <v>1809</v>
      </c>
      <c r="F528" s="509" t="s">
        <v>535</v>
      </c>
    </row>
    <row r="529" spans="1:6" x14ac:dyDescent="0.2">
      <c r="A529" s="452"/>
      <c r="B529" s="800"/>
      <c r="C529" s="506"/>
      <c r="D529" s="507" t="s">
        <v>708</v>
      </c>
      <c r="E529" s="508" t="s">
        <v>955</v>
      </c>
      <c r="F529" s="509" t="s">
        <v>535</v>
      </c>
    </row>
    <row r="530" spans="1:6" ht="12.75" customHeight="1" x14ac:dyDescent="0.2">
      <c r="A530" s="452"/>
      <c r="B530" s="800"/>
      <c r="C530" s="506"/>
      <c r="D530" s="507" t="s">
        <v>729</v>
      </c>
      <c r="E530" s="508" t="s">
        <v>535</v>
      </c>
      <c r="F530" s="509" t="s">
        <v>535</v>
      </c>
    </row>
    <row r="531" spans="1:6" ht="24" x14ac:dyDescent="0.2">
      <c r="A531" s="452"/>
      <c r="B531" s="800"/>
      <c r="C531" s="506"/>
      <c r="D531" s="507" t="s">
        <v>750</v>
      </c>
      <c r="E531" s="508" t="s">
        <v>921</v>
      </c>
      <c r="F531" s="509">
        <v>545.65</v>
      </c>
    </row>
    <row r="532" spans="1:6" ht="12.75" customHeight="1" x14ac:dyDescent="0.2">
      <c r="A532" s="452"/>
      <c r="B532" s="800"/>
      <c r="C532" s="506"/>
      <c r="D532" s="507" t="s">
        <v>900</v>
      </c>
      <c r="E532" s="508" t="s">
        <v>956</v>
      </c>
      <c r="F532" s="509" t="s">
        <v>1810</v>
      </c>
    </row>
    <row r="533" spans="1:6" ht="24" x14ac:dyDescent="0.2">
      <c r="A533" s="452"/>
      <c r="B533" s="800"/>
      <c r="C533" s="506"/>
      <c r="D533" s="507" t="s">
        <v>752</v>
      </c>
      <c r="E533" s="508" t="s">
        <v>957</v>
      </c>
      <c r="F533" s="509" t="s">
        <v>1811</v>
      </c>
    </row>
    <row r="534" spans="1:6" ht="12.75" customHeight="1" x14ac:dyDescent="0.2">
      <c r="A534" s="452"/>
      <c r="B534" s="800"/>
      <c r="C534" s="506"/>
      <c r="D534" s="507" t="s">
        <v>902</v>
      </c>
      <c r="E534" s="508" t="s">
        <v>535</v>
      </c>
      <c r="F534" s="509" t="s">
        <v>535</v>
      </c>
    </row>
    <row r="535" spans="1:6" ht="12.75" customHeight="1" x14ac:dyDescent="0.2">
      <c r="A535" s="452"/>
      <c r="B535" s="800"/>
      <c r="C535" s="506"/>
      <c r="D535" s="507" t="s">
        <v>753</v>
      </c>
      <c r="E535" s="508" t="s">
        <v>535</v>
      </c>
      <c r="F535" s="509" t="s">
        <v>535</v>
      </c>
    </row>
    <row r="536" spans="1:6" ht="24" x14ac:dyDescent="0.2">
      <c r="A536" s="452"/>
      <c r="B536" s="800"/>
      <c r="C536" s="506"/>
      <c r="D536" s="507" t="s">
        <v>904</v>
      </c>
      <c r="E536" s="508" t="s">
        <v>751</v>
      </c>
      <c r="F536" s="509" t="s">
        <v>1812</v>
      </c>
    </row>
    <row r="537" spans="1:6" ht="12.75" customHeight="1" x14ac:dyDescent="0.2">
      <c r="A537" s="452"/>
      <c r="B537" s="800"/>
      <c r="C537" s="506"/>
      <c r="D537" s="507" t="s">
        <v>905</v>
      </c>
      <c r="E537" s="508" t="s">
        <v>912</v>
      </c>
      <c r="F537" s="509" t="s">
        <v>1813</v>
      </c>
    </row>
    <row r="538" spans="1:6" ht="12.75" customHeight="1" x14ac:dyDescent="0.2">
      <c r="A538" s="452"/>
      <c r="B538" s="800"/>
      <c r="C538" s="506"/>
      <c r="D538" s="507" t="s">
        <v>728</v>
      </c>
      <c r="E538" s="508" t="s">
        <v>894</v>
      </c>
      <c r="F538" s="509" t="s">
        <v>1814</v>
      </c>
    </row>
    <row r="539" spans="1:6" ht="36" x14ac:dyDescent="0.2">
      <c r="A539" s="452"/>
      <c r="B539" s="800"/>
      <c r="C539" s="506"/>
      <c r="D539" s="507" t="s">
        <v>906</v>
      </c>
      <c r="E539" s="508" t="s">
        <v>915</v>
      </c>
      <c r="F539" s="509" t="s">
        <v>1815</v>
      </c>
    </row>
    <row r="540" spans="1:6" ht="36" x14ac:dyDescent="0.2">
      <c r="A540" s="452"/>
      <c r="B540" s="800"/>
      <c r="C540" s="506"/>
      <c r="D540" s="507" t="s">
        <v>907</v>
      </c>
      <c r="E540" s="508" t="s">
        <v>912</v>
      </c>
      <c r="F540" s="509" t="s">
        <v>1813</v>
      </c>
    </row>
    <row r="541" spans="1:6" ht="36" x14ac:dyDescent="0.2">
      <c r="A541" s="452"/>
      <c r="B541" s="800"/>
      <c r="C541" s="506"/>
      <c r="D541" s="507" t="s">
        <v>908</v>
      </c>
      <c r="E541" s="508" t="s">
        <v>912</v>
      </c>
      <c r="F541" s="509" t="s">
        <v>1813</v>
      </c>
    </row>
    <row r="542" spans="1:6" ht="48" x14ac:dyDescent="0.2">
      <c r="A542" s="452"/>
      <c r="B542" s="800"/>
      <c r="C542" s="506"/>
      <c r="D542" s="507" t="s">
        <v>909</v>
      </c>
      <c r="E542" s="508" t="s">
        <v>895</v>
      </c>
      <c r="F542" s="509" t="s">
        <v>1816</v>
      </c>
    </row>
    <row r="543" spans="1:6" ht="36" x14ac:dyDescent="0.2">
      <c r="A543" s="452"/>
      <c r="B543" s="800"/>
      <c r="C543" s="506"/>
      <c r="D543" s="507" t="s">
        <v>911</v>
      </c>
      <c r="E543" s="508" t="s">
        <v>912</v>
      </c>
      <c r="F543" s="509" t="s">
        <v>1813</v>
      </c>
    </row>
    <row r="544" spans="1:6" ht="36" x14ac:dyDescent="0.2">
      <c r="A544" s="452"/>
      <c r="B544" s="800"/>
      <c r="C544" s="506"/>
      <c r="D544" s="507" t="s">
        <v>913</v>
      </c>
      <c r="E544" s="508" t="s">
        <v>730</v>
      </c>
      <c r="F544" s="509" t="s">
        <v>1817</v>
      </c>
    </row>
    <row r="545" spans="1:6" ht="48" x14ac:dyDescent="0.2">
      <c r="A545" s="452"/>
      <c r="B545" s="800"/>
      <c r="C545" s="506"/>
      <c r="D545" s="507" t="s">
        <v>914</v>
      </c>
      <c r="E545" s="508" t="s">
        <v>751</v>
      </c>
      <c r="F545" s="509" t="s">
        <v>1812</v>
      </c>
    </row>
    <row r="546" spans="1:6" ht="24" x14ac:dyDescent="0.2">
      <c r="A546" s="452"/>
      <c r="B546" s="800"/>
      <c r="C546" s="506"/>
      <c r="D546" s="507" t="s">
        <v>916</v>
      </c>
      <c r="E546" s="508" t="s">
        <v>535</v>
      </c>
      <c r="F546" s="509" t="s">
        <v>535</v>
      </c>
    </row>
    <row r="547" spans="1:6" ht="24" x14ac:dyDescent="0.2">
      <c r="A547" s="452"/>
      <c r="B547" s="800"/>
      <c r="C547" s="506"/>
      <c r="D547" s="507" t="s">
        <v>917</v>
      </c>
      <c r="E547" s="508" t="s">
        <v>535</v>
      </c>
      <c r="F547" s="509" t="s">
        <v>535</v>
      </c>
    </row>
    <row r="548" spans="1:6" ht="24" x14ac:dyDescent="0.2">
      <c r="A548" s="452"/>
      <c r="B548" s="800"/>
      <c r="C548" s="506"/>
      <c r="D548" s="507" t="s">
        <v>918</v>
      </c>
      <c r="E548" s="508" t="s">
        <v>535</v>
      </c>
      <c r="F548" s="509" t="s">
        <v>535</v>
      </c>
    </row>
    <row r="549" spans="1:6" ht="12.75" customHeight="1" x14ac:dyDescent="0.2">
      <c r="A549" s="452"/>
      <c r="B549" s="801"/>
      <c r="C549" s="506"/>
      <c r="D549" s="507" t="s">
        <v>707</v>
      </c>
      <c r="E549" s="508" t="s">
        <v>898</v>
      </c>
      <c r="F549" s="509"/>
    </row>
    <row r="550" spans="1:6" ht="38.25" x14ac:dyDescent="0.2">
      <c r="A550" s="452"/>
      <c r="B550" s="871">
        <v>29</v>
      </c>
      <c r="C550" s="502" t="s">
        <v>1306</v>
      </c>
      <c r="D550" s="503" t="s">
        <v>932</v>
      </c>
      <c r="E550" s="504" t="s">
        <v>1867</v>
      </c>
      <c r="F550" s="505" t="s">
        <v>1868</v>
      </c>
    </row>
    <row r="551" spans="1:6" ht="36" x14ac:dyDescent="0.2">
      <c r="A551" s="452"/>
      <c r="B551" s="800"/>
      <c r="C551" s="506"/>
      <c r="D551" s="507" t="s">
        <v>919</v>
      </c>
      <c r="E551" s="508" t="s">
        <v>920</v>
      </c>
      <c r="F551" s="509" t="s">
        <v>535</v>
      </c>
    </row>
    <row r="552" spans="1:6" ht="36" x14ac:dyDescent="0.2">
      <c r="A552" s="452"/>
      <c r="B552" s="800"/>
      <c r="C552" s="506"/>
      <c r="D552" s="507" t="s">
        <v>1808</v>
      </c>
      <c r="E552" s="508" t="s">
        <v>1396</v>
      </c>
      <c r="F552" s="509" t="s">
        <v>535</v>
      </c>
    </row>
    <row r="553" spans="1:6" x14ac:dyDescent="0.2">
      <c r="A553" s="452"/>
      <c r="B553" s="800"/>
      <c r="C553" s="506"/>
      <c r="D553" s="507" t="s">
        <v>708</v>
      </c>
      <c r="E553" s="508" t="s">
        <v>955</v>
      </c>
      <c r="F553" s="509" t="s">
        <v>535</v>
      </c>
    </row>
    <row r="554" spans="1:6" ht="12.75" customHeight="1" x14ac:dyDescent="0.2">
      <c r="A554" s="452"/>
      <c r="B554" s="800"/>
      <c r="C554" s="506"/>
      <c r="D554" s="507" t="s">
        <v>729</v>
      </c>
      <c r="E554" s="508" t="s">
        <v>535</v>
      </c>
      <c r="F554" s="509" t="s">
        <v>535</v>
      </c>
    </row>
    <row r="555" spans="1:6" ht="12.75" customHeight="1" x14ac:dyDescent="0.2">
      <c r="A555" s="452"/>
      <c r="B555" s="800"/>
      <c r="C555" s="506"/>
      <c r="D555" s="507" t="s">
        <v>750</v>
      </c>
      <c r="E555" s="508" t="s">
        <v>921</v>
      </c>
      <c r="F555" s="509">
        <v>218.26</v>
      </c>
    </row>
    <row r="556" spans="1:6" x14ac:dyDescent="0.2">
      <c r="A556" s="452"/>
      <c r="B556" s="800"/>
      <c r="C556" s="506"/>
      <c r="D556" s="507" t="s">
        <v>900</v>
      </c>
      <c r="E556" s="508" t="s">
        <v>956</v>
      </c>
      <c r="F556" s="509" t="s">
        <v>1869</v>
      </c>
    </row>
    <row r="557" spans="1:6" ht="12.75" customHeight="1" x14ac:dyDescent="0.2">
      <c r="A557" s="452"/>
      <c r="B557" s="800"/>
      <c r="C557" s="506"/>
      <c r="D557" s="507" t="s">
        <v>752</v>
      </c>
      <c r="E557" s="508" t="s">
        <v>957</v>
      </c>
      <c r="F557" s="509" t="s">
        <v>1870</v>
      </c>
    </row>
    <row r="558" spans="1:6" x14ac:dyDescent="0.2">
      <c r="A558" s="452"/>
      <c r="B558" s="800"/>
      <c r="C558" s="506"/>
      <c r="D558" s="507" t="s">
        <v>902</v>
      </c>
      <c r="E558" s="508" t="s">
        <v>535</v>
      </c>
      <c r="F558" s="509" t="s">
        <v>535</v>
      </c>
    </row>
    <row r="559" spans="1:6" ht="12.75" customHeight="1" x14ac:dyDescent="0.2">
      <c r="A559" s="452"/>
      <c r="B559" s="800"/>
      <c r="C559" s="506"/>
      <c r="D559" s="507" t="s">
        <v>753</v>
      </c>
      <c r="E559" s="508" t="s">
        <v>535</v>
      </c>
      <c r="F559" s="509" t="s">
        <v>535</v>
      </c>
    </row>
    <row r="560" spans="1:6" ht="24" x14ac:dyDescent="0.2">
      <c r="A560" s="452"/>
      <c r="B560" s="800"/>
      <c r="C560" s="506"/>
      <c r="D560" s="507" t="s">
        <v>904</v>
      </c>
      <c r="E560" s="508" t="s">
        <v>751</v>
      </c>
      <c r="F560" s="509">
        <v>873.05</v>
      </c>
    </row>
    <row r="561" spans="1:6" ht="12.75" customHeight="1" x14ac:dyDescent="0.2">
      <c r="A561" s="452"/>
      <c r="B561" s="800"/>
      <c r="C561" s="506"/>
      <c r="D561" s="507" t="s">
        <v>905</v>
      </c>
      <c r="E561" s="508" t="s">
        <v>912</v>
      </c>
      <c r="F561" s="509">
        <v>654.78</v>
      </c>
    </row>
    <row r="562" spans="1:6" ht="12.75" customHeight="1" x14ac:dyDescent="0.2">
      <c r="A562" s="452"/>
      <c r="B562" s="800"/>
      <c r="C562" s="506"/>
      <c r="D562" s="507" t="s">
        <v>728</v>
      </c>
      <c r="E562" s="508" t="s">
        <v>894</v>
      </c>
      <c r="F562" s="509" t="s">
        <v>1871</v>
      </c>
    </row>
    <row r="563" spans="1:6" ht="36" x14ac:dyDescent="0.2">
      <c r="A563" s="452"/>
      <c r="B563" s="800"/>
      <c r="C563" s="506"/>
      <c r="D563" s="507" t="s">
        <v>906</v>
      </c>
      <c r="E563" s="508" t="s">
        <v>915</v>
      </c>
      <c r="F563" s="509" t="s">
        <v>1817</v>
      </c>
    </row>
    <row r="564" spans="1:6" ht="12.75" customHeight="1" x14ac:dyDescent="0.2">
      <c r="A564" s="452"/>
      <c r="B564" s="800"/>
      <c r="C564" s="506"/>
      <c r="D564" s="507" t="s">
        <v>907</v>
      </c>
      <c r="E564" s="508" t="s">
        <v>912</v>
      </c>
      <c r="F564" s="509">
        <v>654.78</v>
      </c>
    </row>
    <row r="565" spans="1:6" ht="12.75" customHeight="1" x14ac:dyDescent="0.2">
      <c r="A565" s="452"/>
      <c r="B565" s="800"/>
      <c r="C565" s="506"/>
      <c r="D565" s="507" t="s">
        <v>908</v>
      </c>
      <c r="E565" s="508" t="s">
        <v>912</v>
      </c>
      <c r="F565" s="509">
        <v>654.78</v>
      </c>
    </row>
    <row r="566" spans="1:6" ht="48" x14ac:dyDescent="0.2">
      <c r="A566" s="452"/>
      <c r="B566" s="800"/>
      <c r="C566" s="506"/>
      <c r="D566" s="507" t="s">
        <v>909</v>
      </c>
      <c r="E566" s="508" t="s">
        <v>895</v>
      </c>
      <c r="F566" s="509" t="s">
        <v>1872</v>
      </c>
    </row>
    <row r="567" spans="1:6" ht="36" x14ac:dyDescent="0.2">
      <c r="A567" s="452"/>
      <c r="B567" s="800"/>
      <c r="C567" s="506"/>
      <c r="D567" s="507" t="s">
        <v>911</v>
      </c>
      <c r="E567" s="508" t="s">
        <v>912</v>
      </c>
      <c r="F567" s="509">
        <v>654.78</v>
      </c>
    </row>
    <row r="568" spans="1:6" ht="36" x14ac:dyDescent="0.2">
      <c r="A568" s="452"/>
      <c r="B568" s="800"/>
      <c r="C568" s="506"/>
      <c r="D568" s="507" t="s">
        <v>913</v>
      </c>
      <c r="E568" s="508" t="s">
        <v>730</v>
      </c>
      <c r="F568" s="509">
        <v>436.52</v>
      </c>
    </row>
    <row r="569" spans="1:6" ht="48" x14ac:dyDescent="0.2">
      <c r="A569" s="452"/>
      <c r="B569" s="800"/>
      <c r="C569" s="506"/>
      <c r="D569" s="507" t="s">
        <v>914</v>
      </c>
      <c r="E569" s="508" t="s">
        <v>751</v>
      </c>
      <c r="F569" s="509">
        <v>873.05</v>
      </c>
    </row>
    <row r="570" spans="1:6" ht="24" x14ac:dyDescent="0.2">
      <c r="A570" s="452"/>
      <c r="B570" s="800"/>
      <c r="C570" s="506"/>
      <c r="D570" s="507" t="s">
        <v>916</v>
      </c>
      <c r="E570" s="508" t="s">
        <v>535</v>
      </c>
      <c r="F570" s="509" t="s">
        <v>535</v>
      </c>
    </row>
    <row r="571" spans="1:6" ht="24" x14ac:dyDescent="0.2">
      <c r="A571" s="452"/>
      <c r="B571" s="800"/>
      <c r="C571" s="506"/>
      <c r="D571" s="507" t="s">
        <v>917</v>
      </c>
      <c r="E571" s="508" t="s">
        <v>535</v>
      </c>
      <c r="F571" s="509" t="s">
        <v>535</v>
      </c>
    </row>
    <row r="572" spans="1:6" ht="24" x14ac:dyDescent="0.2">
      <c r="A572" s="452"/>
      <c r="B572" s="800"/>
      <c r="C572" s="506"/>
      <c r="D572" s="507" t="s">
        <v>918</v>
      </c>
      <c r="E572" s="508" t="s">
        <v>535</v>
      </c>
      <c r="F572" s="509" t="s">
        <v>535</v>
      </c>
    </row>
    <row r="573" spans="1:6" x14ac:dyDescent="0.2">
      <c r="A573" s="452"/>
      <c r="B573" s="801"/>
      <c r="C573" s="506"/>
      <c r="D573" s="507" t="s">
        <v>707</v>
      </c>
      <c r="E573" s="508" t="s">
        <v>898</v>
      </c>
      <c r="F573" s="509"/>
    </row>
    <row r="574" spans="1:6" ht="89.25" x14ac:dyDescent="0.2">
      <c r="A574" s="452"/>
      <c r="B574" s="871">
        <v>30</v>
      </c>
      <c r="C574" s="502" t="s">
        <v>1310</v>
      </c>
      <c r="D574" s="503" t="s">
        <v>1311</v>
      </c>
      <c r="E574" s="504" t="s">
        <v>1873</v>
      </c>
      <c r="F574" s="505" t="s">
        <v>1874</v>
      </c>
    </row>
    <row r="575" spans="1:6" ht="24" x14ac:dyDescent="0.2">
      <c r="A575" s="452"/>
      <c r="B575" s="800"/>
      <c r="C575" s="506"/>
      <c r="D575" s="507" t="s">
        <v>1875</v>
      </c>
      <c r="E575" s="508" t="s">
        <v>1197</v>
      </c>
      <c r="F575" s="509" t="s">
        <v>535</v>
      </c>
    </row>
    <row r="576" spans="1:6" ht="12.75" customHeight="1" x14ac:dyDescent="0.2">
      <c r="A576" s="452"/>
      <c r="B576" s="800"/>
      <c r="C576" s="506"/>
      <c r="D576" s="507" t="s">
        <v>708</v>
      </c>
      <c r="E576" s="508" t="s">
        <v>955</v>
      </c>
      <c r="F576" s="509" t="s">
        <v>535</v>
      </c>
    </row>
    <row r="577" spans="1:6" ht="24" x14ac:dyDescent="0.2">
      <c r="A577" s="452"/>
      <c r="B577" s="800"/>
      <c r="C577" s="506"/>
      <c r="D577" s="507" t="s">
        <v>1202</v>
      </c>
      <c r="E577" s="508" t="s">
        <v>934</v>
      </c>
      <c r="F577" s="509">
        <v>199.68</v>
      </c>
    </row>
    <row r="578" spans="1:6" x14ac:dyDescent="0.2">
      <c r="A578" s="452"/>
      <c r="B578" s="800"/>
      <c r="C578" s="506"/>
      <c r="D578" s="507" t="s">
        <v>1315</v>
      </c>
      <c r="E578" s="508" t="s">
        <v>1876</v>
      </c>
      <c r="F578" s="509">
        <v>818.69</v>
      </c>
    </row>
    <row r="579" spans="1:6" x14ac:dyDescent="0.2">
      <c r="A579" s="452"/>
      <c r="B579" s="800"/>
      <c r="C579" s="506"/>
      <c r="D579" s="507" t="s">
        <v>1203</v>
      </c>
      <c r="E579" s="508" t="s">
        <v>958</v>
      </c>
      <c r="F579" s="509">
        <v>838.66</v>
      </c>
    </row>
    <row r="580" spans="1:6" x14ac:dyDescent="0.2">
      <c r="A580" s="452"/>
      <c r="B580" s="800"/>
      <c r="C580" s="506"/>
      <c r="D580" s="507" t="s">
        <v>935</v>
      </c>
      <c r="E580" s="508" t="s">
        <v>897</v>
      </c>
      <c r="F580" s="509">
        <v>139.78</v>
      </c>
    </row>
    <row r="581" spans="1:6" ht="12.75" customHeight="1" x14ac:dyDescent="0.2">
      <c r="A581" s="452"/>
      <c r="B581" s="801"/>
      <c r="C581" s="506"/>
      <c r="D581" s="507" t="s">
        <v>707</v>
      </c>
      <c r="E581" s="508" t="s">
        <v>898</v>
      </c>
      <c r="F581" s="509"/>
    </row>
    <row r="582" spans="1:6" ht="12.75" customHeight="1" x14ac:dyDescent="0.2">
      <c r="A582" s="452"/>
      <c r="B582" s="871">
        <v>31</v>
      </c>
      <c r="C582" s="502" t="s">
        <v>1318</v>
      </c>
      <c r="D582" s="503" t="s">
        <v>986</v>
      </c>
      <c r="E582" s="504" t="s">
        <v>1877</v>
      </c>
      <c r="F582" s="505" t="s">
        <v>1878</v>
      </c>
    </row>
    <row r="583" spans="1:6" x14ac:dyDescent="0.2">
      <c r="A583" s="452"/>
      <c r="B583" s="800"/>
      <c r="C583" s="506"/>
      <c r="D583" s="507" t="s">
        <v>708</v>
      </c>
      <c r="E583" s="508" t="s">
        <v>982</v>
      </c>
      <c r="F583" s="509" t="s">
        <v>535</v>
      </c>
    </row>
    <row r="584" spans="1:6" ht="12.75" customHeight="1" x14ac:dyDescent="0.2">
      <c r="A584" s="452"/>
      <c r="B584" s="800"/>
      <c r="C584" s="506"/>
      <c r="D584" s="507" t="s">
        <v>1663</v>
      </c>
      <c r="E584" s="508" t="s">
        <v>1664</v>
      </c>
      <c r="F584" s="509" t="s">
        <v>535</v>
      </c>
    </row>
    <row r="585" spans="1:6" x14ac:dyDescent="0.2">
      <c r="A585" s="452"/>
      <c r="B585" s="800"/>
      <c r="C585" s="506"/>
      <c r="D585" s="507" t="s">
        <v>729</v>
      </c>
      <c r="E585" s="508" t="s">
        <v>535</v>
      </c>
      <c r="F585" s="509" t="s">
        <v>535</v>
      </c>
    </row>
    <row r="586" spans="1:6" ht="12.75" customHeight="1" x14ac:dyDescent="0.2">
      <c r="A586" s="452"/>
      <c r="B586" s="800"/>
      <c r="C586" s="506"/>
      <c r="D586" s="507" t="s">
        <v>750</v>
      </c>
      <c r="E586" s="508" t="s">
        <v>730</v>
      </c>
      <c r="F586" s="509">
        <v>340.73</v>
      </c>
    </row>
    <row r="587" spans="1:6" x14ac:dyDescent="0.2">
      <c r="A587" s="452"/>
      <c r="B587" s="800"/>
      <c r="C587" s="506"/>
      <c r="D587" s="507" t="s">
        <v>900</v>
      </c>
      <c r="E587" s="508" t="s">
        <v>903</v>
      </c>
      <c r="F587" s="509" t="s">
        <v>1879</v>
      </c>
    </row>
    <row r="588" spans="1:6" ht="12.75" customHeight="1" x14ac:dyDescent="0.2">
      <c r="A588" s="452"/>
      <c r="B588" s="800"/>
      <c r="C588" s="506"/>
      <c r="D588" s="507" t="s">
        <v>752</v>
      </c>
      <c r="E588" s="508" t="s">
        <v>896</v>
      </c>
      <c r="F588" s="509" t="s">
        <v>1880</v>
      </c>
    </row>
    <row r="589" spans="1:6" ht="12.75" customHeight="1" x14ac:dyDescent="0.2">
      <c r="A589" s="452"/>
      <c r="B589" s="800"/>
      <c r="C589" s="506"/>
      <c r="D589" s="507" t="s">
        <v>974</v>
      </c>
      <c r="E589" s="508" t="s">
        <v>960</v>
      </c>
      <c r="F589" s="509" t="s">
        <v>1881</v>
      </c>
    </row>
    <row r="590" spans="1:6" x14ac:dyDescent="0.2">
      <c r="A590" s="452"/>
      <c r="B590" s="800"/>
      <c r="C590" s="506"/>
      <c r="D590" s="507" t="s">
        <v>975</v>
      </c>
      <c r="E590" s="508" t="s">
        <v>912</v>
      </c>
      <c r="F590" s="509">
        <v>511.09</v>
      </c>
    </row>
    <row r="591" spans="1:6" ht="12.75" customHeight="1" x14ac:dyDescent="0.2">
      <c r="A591" s="452"/>
      <c r="B591" s="800"/>
      <c r="C591" s="506"/>
      <c r="D591" s="507" t="s">
        <v>976</v>
      </c>
      <c r="E591" s="508" t="s">
        <v>912</v>
      </c>
      <c r="F591" s="509">
        <v>511.09</v>
      </c>
    </row>
    <row r="592" spans="1:6" ht="12.75" customHeight="1" x14ac:dyDescent="0.2">
      <c r="A592" s="452"/>
      <c r="B592" s="800"/>
      <c r="C592" s="506"/>
      <c r="D592" s="507" t="s">
        <v>977</v>
      </c>
      <c r="E592" s="508" t="s">
        <v>978</v>
      </c>
      <c r="F592" s="509" t="s">
        <v>1882</v>
      </c>
    </row>
    <row r="593" spans="1:6" x14ac:dyDescent="0.2">
      <c r="A593" s="452"/>
      <c r="B593" s="800"/>
      <c r="C593" s="506"/>
      <c r="D593" s="507" t="s">
        <v>979</v>
      </c>
      <c r="E593" s="508" t="s">
        <v>730</v>
      </c>
      <c r="F593" s="509">
        <v>340.73</v>
      </c>
    </row>
    <row r="594" spans="1:6" x14ac:dyDescent="0.2">
      <c r="A594" s="452"/>
      <c r="B594" s="800"/>
      <c r="C594" s="506"/>
      <c r="D594" s="507" t="s">
        <v>980</v>
      </c>
      <c r="E594" s="508" t="s">
        <v>921</v>
      </c>
      <c r="F594" s="509">
        <v>170.36</v>
      </c>
    </row>
    <row r="595" spans="1:6" x14ac:dyDescent="0.2">
      <c r="A595" s="452"/>
      <c r="B595" s="800"/>
      <c r="C595" s="506"/>
      <c r="D595" s="507" t="s">
        <v>981</v>
      </c>
      <c r="E595" s="508" t="s">
        <v>936</v>
      </c>
      <c r="F595" s="509" t="s">
        <v>1883</v>
      </c>
    </row>
    <row r="596" spans="1:6" x14ac:dyDescent="0.2">
      <c r="A596" s="452"/>
      <c r="B596" s="800"/>
      <c r="C596" s="506"/>
      <c r="D596" s="507" t="s">
        <v>902</v>
      </c>
      <c r="E596" s="508" t="s">
        <v>535</v>
      </c>
      <c r="F596" s="509" t="s">
        <v>535</v>
      </c>
    </row>
    <row r="597" spans="1:6" x14ac:dyDescent="0.2">
      <c r="A597" s="452"/>
      <c r="B597" s="800"/>
      <c r="C597" s="506"/>
      <c r="D597" s="507" t="s">
        <v>753</v>
      </c>
      <c r="E597" s="508" t="s">
        <v>535</v>
      </c>
      <c r="F597" s="509" t="s">
        <v>535</v>
      </c>
    </row>
    <row r="598" spans="1:6" ht="24" x14ac:dyDescent="0.2">
      <c r="A598" s="452"/>
      <c r="B598" s="800"/>
      <c r="C598" s="506"/>
      <c r="D598" s="507" t="s">
        <v>904</v>
      </c>
      <c r="E598" s="508" t="s">
        <v>934</v>
      </c>
      <c r="F598" s="509" t="s">
        <v>1884</v>
      </c>
    </row>
    <row r="599" spans="1:6" x14ac:dyDescent="0.2">
      <c r="A599" s="452"/>
      <c r="B599" s="800"/>
      <c r="C599" s="506"/>
      <c r="D599" s="507" t="s">
        <v>905</v>
      </c>
      <c r="E599" s="508" t="s">
        <v>921</v>
      </c>
      <c r="F599" s="509">
        <v>170.36</v>
      </c>
    </row>
    <row r="600" spans="1:6" x14ac:dyDescent="0.2">
      <c r="A600" s="452"/>
      <c r="B600" s="800"/>
      <c r="C600" s="506"/>
      <c r="D600" s="507" t="s">
        <v>728</v>
      </c>
      <c r="E600" s="508" t="s">
        <v>731</v>
      </c>
      <c r="F600" s="509" t="s">
        <v>1885</v>
      </c>
    </row>
    <row r="601" spans="1:6" x14ac:dyDescent="0.2">
      <c r="A601" s="452"/>
      <c r="B601" s="801"/>
      <c r="C601" s="506"/>
      <c r="D601" s="507" t="s">
        <v>707</v>
      </c>
      <c r="E601" s="508" t="s">
        <v>898</v>
      </c>
      <c r="F601" s="509"/>
    </row>
    <row r="602" spans="1:6" ht="38.25" x14ac:dyDescent="0.2">
      <c r="A602" s="452"/>
      <c r="B602" s="871">
        <v>32</v>
      </c>
      <c r="C602" s="502" t="s">
        <v>1326</v>
      </c>
      <c r="D602" s="503" t="s">
        <v>985</v>
      </c>
      <c r="E602" s="504" t="s">
        <v>1669</v>
      </c>
      <c r="F602" s="505" t="s">
        <v>1670</v>
      </c>
    </row>
    <row r="603" spans="1:6" ht="12.75" customHeight="1" x14ac:dyDescent="0.2">
      <c r="A603" s="452"/>
      <c r="B603" s="800"/>
      <c r="C603" s="506"/>
      <c r="D603" s="507" t="s">
        <v>708</v>
      </c>
      <c r="E603" s="508" t="s">
        <v>973</v>
      </c>
      <c r="F603" s="509" t="s">
        <v>535</v>
      </c>
    </row>
    <row r="604" spans="1:6" ht="36" x14ac:dyDescent="0.2">
      <c r="A604" s="452"/>
      <c r="B604" s="800"/>
      <c r="C604" s="506"/>
      <c r="D604" s="507" t="s">
        <v>1663</v>
      </c>
      <c r="E604" s="508" t="s">
        <v>1664</v>
      </c>
      <c r="F604" s="509" t="s">
        <v>535</v>
      </c>
    </row>
    <row r="605" spans="1:6" ht="12.75" customHeight="1" x14ac:dyDescent="0.2">
      <c r="A605" s="452"/>
      <c r="B605" s="800"/>
      <c r="C605" s="506"/>
      <c r="D605" s="507" t="s">
        <v>729</v>
      </c>
      <c r="E605" s="508" t="s">
        <v>535</v>
      </c>
      <c r="F605" s="509" t="s">
        <v>535</v>
      </c>
    </row>
    <row r="606" spans="1:6" ht="24" x14ac:dyDescent="0.2">
      <c r="A606" s="452"/>
      <c r="B606" s="800"/>
      <c r="C606" s="506"/>
      <c r="D606" s="507" t="s">
        <v>750</v>
      </c>
      <c r="E606" s="508" t="s">
        <v>730</v>
      </c>
      <c r="F606" s="509">
        <v>965.59</v>
      </c>
    </row>
    <row r="607" spans="1:6" x14ac:dyDescent="0.2">
      <c r="A607" s="452"/>
      <c r="B607" s="800"/>
      <c r="C607" s="506"/>
      <c r="D607" s="507" t="s">
        <v>900</v>
      </c>
      <c r="E607" s="508" t="s">
        <v>903</v>
      </c>
      <c r="F607" s="509" t="s">
        <v>1671</v>
      </c>
    </row>
    <row r="608" spans="1:6" ht="24" x14ac:dyDescent="0.2">
      <c r="A608" s="452"/>
      <c r="B608" s="800"/>
      <c r="C608" s="506"/>
      <c r="D608" s="507" t="s">
        <v>752</v>
      </c>
      <c r="E608" s="508" t="s">
        <v>896</v>
      </c>
      <c r="F608" s="509" t="s">
        <v>1672</v>
      </c>
    </row>
    <row r="609" spans="1:6" ht="12.75" customHeight="1" x14ac:dyDescent="0.2">
      <c r="A609" s="452"/>
      <c r="B609" s="800"/>
      <c r="C609" s="506"/>
      <c r="D609" s="507" t="s">
        <v>974</v>
      </c>
      <c r="E609" s="508" t="s">
        <v>960</v>
      </c>
      <c r="F609" s="509" t="s">
        <v>1673</v>
      </c>
    </row>
    <row r="610" spans="1:6" ht="12.75" customHeight="1" x14ac:dyDescent="0.2">
      <c r="A610" s="452"/>
      <c r="B610" s="800"/>
      <c r="C610" s="506"/>
      <c r="D610" s="507" t="s">
        <v>975</v>
      </c>
      <c r="E610" s="508" t="s">
        <v>912</v>
      </c>
      <c r="F610" s="509" t="s">
        <v>1674</v>
      </c>
    </row>
    <row r="611" spans="1:6" x14ac:dyDescent="0.2">
      <c r="A611" s="452"/>
      <c r="B611" s="800"/>
      <c r="C611" s="506"/>
      <c r="D611" s="507" t="s">
        <v>976</v>
      </c>
      <c r="E611" s="508" t="s">
        <v>912</v>
      </c>
      <c r="F611" s="509" t="s">
        <v>1674</v>
      </c>
    </row>
    <row r="612" spans="1:6" ht="12.75" customHeight="1" x14ac:dyDescent="0.2">
      <c r="A612" s="452"/>
      <c r="B612" s="800"/>
      <c r="C612" s="506"/>
      <c r="D612" s="507" t="s">
        <v>977</v>
      </c>
      <c r="E612" s="508" t="s">
        <v>978</v>
      </c>
      <c r="F612" s="509" t="s">
        <v>1675</v>
      </c>
    </row>
    <row r="613" spans="1:6" x14ac:dyDescent="0.2">
      <c r="A613" s="452"/>
      <c r="B613" s="800"/>
      <c r="C613" s="506"/>
      <c r="D613" s="507" t="s">
        <v>979</v>
      </c>
      <c r="E613" s="508" t="s">
        <v>730</v>
      </c>
      <c r="F613" s="509">
        <v>965.59</v>
      </c>
    </row>
    <row r="614" spans="1:6" ht="12.75" customHeight="1" x14ac:dyDescent="0.2">
      <c r="A614" s="452"/>
      <c r="B614" s="800"/>
      <c r="C614" s="506"/>
      <c r="D614" s="507" t="s">
        <v>980</v>
      </c>
      <c r="E614" s="508" t="s">
        <v>921</v>
      </c>
      <c r="F614" s="509">
        <v>482.79</v>
      </c>
    </row>
    <row r="615" spans="1:6" x14ac:dyDescent="0.2">
      <c r="A615" s="452"/>
      <c r="B615" s="800"/>
      <c r="C615" s="506"/>
      <c r="D615" s="507" t="s">
        <v>981</v>
      </c>
      <c r="E615" s="508" t="s">
        <v>936</v>
      </c>
      <c r="F615" s="509" t="s">
        <v>1676</v>
      </c>
    </row>
    <row r="616" spans="1:6" ht="12.75" customHeight="1" x14ac:dyDescent="0.2">
      <c r="A616" s="452"/>
      <c r="B616" s="800"/>
      <c r="C616" s="506"/>
      <c r="D616" s="507" t="s">
        <v>902</v>
      </c>
      <c r="E616" s="508" t="s">
        <v>535</v>
      </c>
      <c r="F616" s="509" t="s">
        <v>535</v>
      </c>
    </row>
    <row r="617" spans="1:6" ht="12.75" customHeight="1" x14ac:dyDescent="0.2">
      <c r="A617" s="452"/>
      <c r="B617" s="800"/>
      <c r="C617" s="506"/>
      <c r="D617" s="507" t="s">
        <v>753</v>
      </c>
      <c r="E617" s="508" t="s">
        <v>535</v>
      </c>
      <c r="F617" s="509" t="s">
        <v>535</v>
      </c>
    </row>
    <row r="618" spans="1:6" ht="24" x14ac:dyDescent="0.2">
      <c r="A618" s="452"/>
      <c r="B618" s="800"/>
      <c r="C618" s="506"/>
      <c r="D618" s="507" t="s">
        <v>904</v>
      </c>
      <c r="E618" s="508" t="s">
        <v>934</v>
      </c>
      <c r="F618" s="509" t="s">
        <v>1677</v>
      </c>
    </row>
    <row r="619" spans="1:6" ht="12.75" customHeight="1" x14ac:dyDescent="0.2">
      <c r="A619" s="452"/>
      <c r="B619" s="800"/>
      <c r="C619" s="506"/>
      <c r="D619" s="507" t="s">
        <v>905</v>
      </c>
      <c r="E619" s="508" t="s">
        <v>921</v>
      </c>
      <c r="F619" s="509">
        <v>482.79</v>
      </c>
    </row>
    <row r="620" spans="1:6" ht="12.75" customHeight="1" x14ac:dyDescent="0.2">
      <c r="A620" s="452"/>
      <c r="B620" s="800"/>
      <c r="C620" s="506"/>
      <c r="D620" s="507" t="s">
        <v>728</v>
      </c>
      <c r="E620" s="508" t="s">
        <v>731</v>
      </c>
      <c r="F620" s="509" t="s">
        <v>1678</v>
      </c>
    </row>
    <row r="621" spans="1:6" x14ac:dyDescent="0.2">
      <c r="A621" s="452"/>
      <c r="B621" s="801"/>
      <c r="C621" s="506"/>
      <c r="D621" s="507" t="s">
        <v>707</v>
      </c>
      <c r="E621" s="508" t="s">
        <v>898</v>
      </c>
      <c r="F621" s="509"/>
    </row>
    <row r="622" spans="1:6" ht="38.25" x14ac:dyDescent="0.2">
      <c r="A622" s="452"/>
      <c r="B622" s="871">
        <v>33</v>
      </c>
      <c r="C622" s="502" t="s">
        <v>1327</v>
      </c>
      <c r="D622" s="503" t="s">
        <v>972</v>
      </c>
      <c r="E622" s="504" t="s">
        <v>1886</v>
      </c>
      <c r="F622" s="505" t="s">
        <v>1887</v>
      </c>
    </row>
    <row r="623" spans="1:6" x14ac:dyDescent="0.2">
      <c r="A623" s="452"/>
      <c r="B623" s="800"/>
      <c r="C623" s="506"/>
      <c r="D623" s="507" t="s">
        <v>708</v>
      </c>
      <c r="E623" s="508" t="s">
        <v>973</v>
      </c>
      <c r="F623" s="509" t="s">
        <v>535</v>
      </c>
    </row>
    <row r="624" spans="1:6" ht="36" x14ac:dyDescent="0.2">
      <c r="A624" s="452"/>
      <c r="B624" s="800"/>
      <c r="C624" s="506"/>
      <c r="D624" s="507" t="s">
        <v>1663</v>
      </c>
      <c r="E624" s="508" t="s">
        <v>987</v>
      </c>
      <c r="F624" s="509" t="s">
        <v>535</v>
      </c>
    </row>
    <row r="625" spans="1:6" x14ac:dyDescent="0.2">
      <c r="A625" s="452"/>
      <c r="B625" s="800"/>
      <c r="C625" s="506"/>
      <c r="D625" s="507" t="s">
        <v>729</v>
      </c>
      <c r="E625" s="508" t="s">
        <v>535</v>
      </c>
      <c r="F625" s="509" t="s">
        <v>535</v>
      </c>
    </row>
    <row r="626" spans="1:6" ht="24" x14ac:dyDescent="0.2">
      <c r="A626" s="452"/>
      <c r="B626" s="800"/>
      <c r="C626" s="506"/>
      <c r="D626" s="507" t="s">
        <v>750</v>
      </c>
      <c r="E626" s="508" t="s">
        <v>730</v>
      </c>
      <c r="F626" s="509">
        <v>27.12</v>
      </c>
    </row>
    <row r="627" spans="1:6" x14ac:dyDescent="0.2">
      <c r="A627" s="452"/>
      <c r="B627" s="800"/>
      <c r="C627" s="506"/>
      <c r="D627" s="507" t="s">
        <v>900</v>
      </c>
      <c r="E627" s="508" t="s">
        <v>903</v>
      </c>
      <c r="F627" s="509">
        <v>81.36</v>
      </c>
    </row>
    <row r="628" spans="1:6" ht="24" x14ac:dyDescent="0.2">
      <c r="A628" s="452"/>
      <c r="B628" s="800"/>
      <c r="C628" s="506"/>
      <c r="D628" s="507" t="s">
        <v>752</v>
      </c>
      <c r="E628" s="508" t="s">
        <v>896</v>
      </c>
      <c r="F628" s="509">
        <v>216.96</v>
      </c>
    </row>
    <row r="629" spans="1:6" x14ac:dyDescent="0.2">
      <c r="A629" s="452"/>
      <c r="B629" s="800"/>
      <c r="C629" s="506"/>
      <c r="D629" s="507" t="s">
        <v>974</v>
      </c>
      <c r="E629" s="508" t="s">
        <v>960</v>
      </c>
      <c r="F629" s="509">
        <v>230.52</v>
      </c>
    </row>
    <row r="630" spans="1:6" x14ac:dyDescent="0.2">
      <c r="A630" s="452"/>
      <c r="B630" s="800"/>
      <c r="C630" s="506"/>
      <c r="D630" s="507" t="s">
        <v>975</v>
      </c>
      <c r="E630" s="508" t="s">
        <v>912</v>
      </c>
      <c r="F630" s="509">
        <v>40.68</v>
      </c>
    </row>
    <row r="631" spans="1:6" ht="12.75" customHeight="1" x14ac:dyDescent="0.2">
      <c r="A631" s="452"/>
      <c r="B631" s="800"/>
      <c r="C631" s="506"/>
      <c r="D631" s="507" t="s">
        <v>976</v>
      </c>
      <c r="E631" s="508" t="s">
        <v>912</v>
      </c>
      <c r="F631" s="509">
        <v>40.68</v>
      </c>
    </row>
    <row r="632" spans="1:6" ht="24" x14ac:dyDescent="0.2">
      <c r="A632" s="452"/>
      <c r="B632" s="800"/>
      <c r="C632" s="506"/>
      <c r="D632" s="507" t="s">
        <v>977</v>
      </c>
      <c r="E632" s="508" t="s">
        <v>978</v>
      </c>
      <c r="F632" s="509">
        <v>149.16</v>
      </c>
    </row>
    <row r="633" spans="1:6" ht="12.75" customHeight="1" x14ac:dyDescent="0.2">
      <c r="A633" s="452"/>
      <c r="B633" s="800"/>
      <c r="C633" s="506"/>
      <c r="D633" s="507" t="s">
        <v>979</v>
      </c>
      <c r="E633" s="508" t="s">
        <v>730</v>
      </c>
      <c r="F633" s="509">
        <v>27.12</v>
      </c>
    </row>
    <row r="634" spans="1:6" x14ac:dyDescent="0.2">
      <c r="A634" s="452"/>
      <c r="B634" s="800"/>
      <c r="C634" s="506"/>
      <c r="D634" s="507" t="s">
        <v>980</v>
      </c>
      <c r="E634" s="508" t="s">
        <v>921</v>
      </c>
      <c r="F634" s="509">
        <v>13.56</v>
      </c>
    </row>
    <row r="635" spans="1:6" x14ac:dyDescent="0.2">
      <c r="A635" s="452"/>
      <c r="B635" s="800"/>
      <c r="C635" s="506"/>
      <c r="D635" s="507" t="s">
        <v>981</v>
      </c>
      <c r="E635" s="508" t="s">
        <v>936</v>
      </c>
      <c r="F635" s="509">
        <v>271.2</v>
      </c>
    </row>
    <row r="636" spans="1:6" x14ac:dyDescent="0.2">
      <c r="A636" s="452"/>
      <c r="B636" s="800"/>
      <c r="C636" s="506"/>
      <c r="D636" s="507" t="s">
        <v>902</v>
      </c>
      <c r="E636" s="508" t="s">
        <v>535</v>
      </c>
      <c r="F636" s="509" t="s">
        <v>535</v>
      </c>
    </row>
    <row r="637" spans="1:6" ht="12.75" customHeight="1" x14ac:dyDescent="0.2">
      <c r="A637" s="452"/>
      <c r="B637" s="800"/>
      <c r="C637" s="506"/>
      <c r="D637" s="507" t="s">
        <v>753</v>
      </c>
      <c r="E637" s="508" t="s">
        <v>535</v>
      </c>
      <c r="F637" s="509" t="s">
        <v>535</v>
      </c>
    </row>
    <row r="638" spans="1:6" ht="24" x14ac:dyDescent="0.2">
      <c r="A638" s="452"/>
      <c r="B638" s="800"/>
      <c r="C638" s="506"/>
      <c r="D638" s="507" t="s">
        <v>904</v>
      </c>
      <c r="E638" s="508" t="s">
        <v>934</v>
      </c>
      <c r="F638" s="509">
        <v>135.6</v>
      </c>
    </row>
    <row r="639" spans="1:6" ht="12.75" customHeight="1" x14ac:dyDescent="0.2">
      <c r="A639" s="452"/>
      <c r="B639" s="800"/>
      <c r="C639" s="506"/>
      <c r="D639" s="507" t="s">
        <v>905</v>
      </c>
      <c r="E639" s="508" t="s">
        <v>921</v>
      </c>
      <c r="F639" s="509">
        <v>13.56</v>
      </c>
    </row>
    <row r="640" spans="1:6" x14ac:dyDescent="0.2">
      <c r="A640" s="452"/>
      <c r="B640" s="800"/>
      <c r="C640" s="506"/>
      <c r="D640" s="507" t="s">
        <v>728</v>
      </c>
      <c r="E640" s="508" t="s">
        <v>731</v>
      </c>
      <c r="F640" s="509">
        <v>108.48</v>
      </c>
    </row>
    <row r="641" spans="1:6" ht="12.75" customHeight="1" x14ac:dyDescent="0.2">
      <c r="A641" s="452"/>
      <c r="B641" s="801"/>
      <c r="C641" s="506"/>
      <c r="D641" s="507" t="s">
        <v>707</v>
      </c>
      <c r="E641" s="508" t="s">
        <v>898</v>
      </c>
      <c r="F641" s="509"/>
    </row>
    <row r="642" spans="1:6" ht="38.25" x14ac:dyDescent="0.2">
      <c r="A642" s="452"/>
      <c r="B642" s="871">
        <v>34</v>
      </c>
      <c r="C642" s="502" t="s">
        <v>1330</v>
      </c>
      <c r="D642" s="503" t="s">
        <v>985</v>
      </c>
      <c r="E642" s="504" t="s">
        <v>1669</v>
      </c>
      <c r="F642" s="505" t="s">
        <v>1670</v>
      </c>
    </row>
    <row r="643" spans="1:6" ht="12.75" customHeight="1" x14ac:dyDescent="0.2">
      <c r="A643" s="452"/>
      <c r="B643" s="800"/>
      <c r="C643" s="506"/>
      <c r="D643" s="507" t="s">
        <v>708</v>
      </c>
      <c r="E643" s="508" t="s">
        <v>973</v>
      </c>
      <c r="F643" s="509" t="s">
        <v>535</v>
      </c>
    </row>
    <row r="644" spans="1:6" ht="12.75" customHeight="1" x14ac:dyDescent="0.2">
      <c r="A644" s="452"/>
      <c r="B644" s="800"/>
      <c r="C644" s="506"/>
      <c r="D644" s="507" t="s">
        <v>1663</v>
      </c>
      <c r="E644" s="508" t="s">
        <v>1664</v>
      </c>
      <c r="F644" s="509" t="s">
        <v>535</v>
      </c>
    </row>
    <row r="645" spans="1:6" x14ac:dyDescent="0.2">
      <c r="A645" s="452"/>
      <c r="B645" s="800"/>
      <c r="C645" s="506"/>
      <c r="D645" s="507" t="s">
        <v>729</v>
      </c>
      <c r="E645" s="508" t="s">
        <v>535</v>
      </c>
      <c r="F645" s="509" t="s">
        <v>535</v>
      </c>
    </row>
    <row r="646" spans="1:6" ht="12.75" customHeight="1" x14ac:dyDescent="0.2">
      <c r="A646" s="452"/>
      <c r="B646" s="800"/>
      <c r="C646" s="506"/>
      <c r="D646" s="507" t="s">
        <v>750</v>
      </c>
      <c r="E646" s="508" t="s">
        <v>730</v>
      </c>
      <c r="F646" s="509">
        <v>965.59</v>
      </c>
    </row>
    <row r="647" spans="1:6" ht="12.75" customHeight="1" x14ac:dyDescent="0.2">
      <c r="A647" s="452"/>
      <c r="B647" s="800"/>
      <c r="C647" s="506"/>
      <c r="D647" s="507" t="s">
        <v>900</v>
      </c>
      <c r="E647" s="508" t="s">
        <v>903</v>
      </c>
      <c r="F647" s="509" t="s">
        <v>1671</v>
      </c>
    </row>
    <row r="648" spans="1:6" ht="24" x14ac:dyDescent="0.2">
      <c r="A648" s="452"/>
      <c r="B648" s="800"/>
      <c r="C648" s="506"/>
      <c r="D648" s="507" t="s">
        <v>752</v>
      </c>
      <c r="E648" s="508" t="s">
        <v>896</v>
      </c>
      <c r="F648" s="509" t="s">
        <v>1672</v>
      </c>
    </row>
    <row r="649" spans="1:6" x14ac:dyDescent="0.2">
      <c r="A649" s="452"/>
      <c r="B649" s="800"/>
      <c r="C649" s="506"/>
      <c r="D649" s="507" t="s">
        <v>974</v>
      </c>
      <c r="E649" s="508" t="s">
        <v>960</v>
      </c>
      <c r="F649" s="509" t="s">
        <v>1673</v>
      </c>
    </row>
    <row r="650" spans="1:6" x14ac:dyDescent="0.2">
      <c r="A650" s="452"/>
      <c r="B650" s="800"/>
      <c r="C650" s="506"/>
      <c r="D650" s="507" t="s">
        <v>975</v>
      </c>
      <c r="E650" s="508" t="s">
        <v>912</v>
      </c>
      <c r="F650" s="509" t="s">
        <v>1674</v>
      </c>
    </row>
    <row r="651" spans="1:6" x14ac:dyDescent="0.2">
      <c r="A651" s="452"/>
      <c r="B651" s="800"/>
      <c r="C651" s="506"/>
      <c r="D651" s="507" t="s">
        <v>976</v>
      </c>
      <c r="E651" s="508" t="s">
        <v>912</v>
      </c>
      <c r="F651" s="509" t="s">
        <v>1674</v>
      </c>
    </row>
    <row r="652" spans="1:6" ht="24" x14ac:dyDescent="0.2">
      <c r="A652" s="452"/>
      <c r="B652" s="800"/>
      <c r="C652" s="506"/>
      <c r="D652" s="507" t="s">
        <v>977</v>
      </c>
      <c r="E652" s="508" t="s">
        <v>978</v>
      </c>
      <c r="F652" s="509" t="s">
        <v>1675</v>
      </c>
    </row>
    <row r="653" spans="1:6" x14ac:dyDescent="0.2">
      <c r="A653" s="452"/>
      <c r="B653" s="800"/>
      <c r="C653" s="506"/>
      <c r="D653" s="507" t="s">
        <v>979</v>
      </c>
      <c r="E653" s="508" t="s">
        <v>730</v>
      </c>
      <c r="F653" s="509">
        <v>965.59</v>
      </c>
    </row>
    <row r="654" spans="1:6" x14ac:dyDescent="0.2">
      <c r="A654" s="452"/>
      <c r="B654" s="800"/>
      <c r="C654" s="506"/>
      <c r="D654" s="507" t="s">
        <v>980</v>
      </c>
      <c r="E654" s="508" t="s">
        <v>921</v>
      </c>
      <c r="F654" s="509">
        <v>482.79</v>
      </c>
    </row>
    <row r="655" spans="1:6" x14ac:dyDescent="0.2">
      <c r="A655" s="452"/>
      <c r="B655" s="800"/>
      <c r="C655" s="506"/>
      <c r="D655" s="507" t="s">
        <v>981</v>
      </c>
      <c r="E655" s="508" t="s">
        <v>936</v>
      </c>
      <c r="F655" s="509" t="s">
        <v>1676</v>
      </c>
    </row>
    <row r="656" spans="1:6" x14ac:dyDescent="0.2">
      <c r="A656" s="452"/>
      <c r="B656" s="800"/>
      <c r="C656" s="506"/>
      <c r="D656" s="507" t="s">
        <v>902</v>
      </c>
      <c r="E656" s="508" t="s">
        <v>535</v>
      </c>
      <c r="F656" s="509" t="s">
        <v>535</v>
      </c>
    </row>
    <row r="657" spans="1:6" x14ac:dyDescent="0.2">
      <c r="A657" s="452"/>
      <c r="B657" s="800"/>
      <c r="C657" s="506"/>
      <c r="D657" s="507" t="s">
        <v>753</v>
      </c>
      <c r="E657" s="508" t="s">
        <v>535</v>
      </c>
      <c r="F657" s="509" t="s">
        <v>535</v>
      </c>
    </row>
    <row r="658" spans="1:6" ht="12.75" customHeight="1" x14ac:dyDescent="0.2">
      <c r="A658" s="452"/>
      <c r="B658" s="800"/>
      <c r="C658" s="506"/>
      <c r="D658" s="507" t="s">
        <v>904</v>
      </c>
      <c r="E658" s="508" t="s">
        <v>934</v>
      </c>
      <c r="F658" s="509" t="s">
        <v>1677</v>
      </c>
    </row>
    <row r="659" spans="1:6" x14ac:dyDescent="0.2">
      <c r="A659" s="452"/>
      <c r="B659" s="800"/>
      <c r="C659" s="506"/>
      <c r="D659" s="507" t="s">
        <v>905</v>
      </c>
      <c r="E659" s="508" t="s">
        <v>921</v>
      </c>
      <c r="F659" s="509">
        <v>482.79</v>
      </c>
    </row>
    <row r="660" spans="1:6" ht="12.75" customHeight="1" x14ac:dyDescent="0.2">
      <c r="A660" s="452"/>
      <c r="B660" s="800"/>
      <c r="C660" s="506"/>
      <c r="D660" s="507" t="s">
        <v>728</v>
      </c>
      <c r="E660" s="508" t="s">
        <v>731</v>
      </c>
      <c r="F660" s="509" t="s">
        <v>1678</v>
      </c>
    </row>
    <row r="661" spans="1:6" x14ac:dyDescent="0.2">
      <c r="A661" s="452"/>
      <c r="B661" s="801"/>
      <c r="C661" s="506"/>
      <c r="D661" s="507" t="s">
        <v>707</v>
      </c>
      <c r="E661" s="508" t="s">
        <v>898</v>
      </c>
      <c r="F661" s="509"/>
    </row>
    <row r="662" spans="1:6" ht="38.25" x14ac:dyDescent="0.2">
      <c r="A662" s="452"/>
      <c r="B662" s="871">
        <v>35</v>
      </c>
      <c r="C662" s="502" t="s">
        <v>1331</v>
      </c>
      <c r="D662" s="503" t="s">
        <v>985</v>
      </c>
      <c r="E662" s="504" t="s">
        <v>1888</v>
      </c>
      <c r="F662" s="505" t="s">
        <v>1889</v>
      </c>
    </row>
    <row r="663" spans="1:6" x14ac:dyDescent="0.2">
      <c r="A663" s="452"/>
      <c r="B663" s="800"/>
      <c r="C663" s="506"/>
      <c r="D663" s="507" t="s">
        <v>708</v>
      </c>
      <c r="E663" s="508" t="s">
        <v>973</v>
      </c>
      <c r="F663" s="509" t="s">
        <v>535</v>
      </c>
    </row>
    <row r="664" spans="1:6" ht="12.75" customHeight="1" x14ac:dyDescent="0.2">
      <c r="A664" s="452"/>
      <c r="B664" s="800"/>
      <c r="C664" s="506"/>
      <c r="D664" s="507" t="s">
        <v>1663</v>
      </c>
      <c r="E664" s="508" t="s">
        <v>1664</v>
      </c>
      <c r="F664" s="509" t="s">
        <v>535</v>
      </c>
    </row>
    <row r="665" spans="1:6" ht="36" x14ac:dyDescent="0.2">
      <c r="A665" s="452"/>
      <c r="B665" s="800"/>
      <c r="C665" s="506"/>
      <c r="D665" s="507" t="s">
        <v>919</v>
      </c>
      <c r="E665" s="508" t="s">
        <v>933</v>
      </c>
      <c r="F665" s="509" t="s">
        <v>535</v>
      </c>
    </row>
    <row r="666" spans="1:6" ht="12.75" customHeight="1" x14ac:dyDescent="0.2">
      <c r="A666" s="452"/>
      <c r="B666" s="800"/>
      <c r="C666" s="506"/>
      <c r="D666" s="507" t="s">
        <v>729</v>
      </c>
      <c r="E666" s="508" t="s">
        <v>535</v>
      </c>
      <c r="F666" s="509" t="s">
        <v>535</v>
      </c>
    </row>
    <row r="667" spans="1:6" ht="24" x14ac:dyDescent="0.2">
      <c r="A667" s="452"/>
      <c r="B667" s="800"/>
      <c r="C667" s="506"/>
      <c r="D667" s="507" t="s">
        <v>750</v>
      </c>
      <c r="E667" s="508" t="s">
        <v>730</v>
      </c>
      <c r="F667" s="509" t="s">
        <v>1890</v>
      </c>
    </row>
    <row r="668" spans="1:6" ht="12.75" customHeight="1" x14ac:dyDescent="0.2">
      <c r="A668" s="452"/>
      <c r="B668" s="800"/>
      <c r="C668" s="506"/>
      <c r="D668" s="507" t="s">
        <v>900</v>
      </c>
      <c r="E668" s="508" t="s">
        <v>903</v>
      </c>
      <c r="F668" s="509" t="s">
        <v>1891</v>
      </c>
    </row>
    <row r="669" spans="1:6" ht="24" x14ac:dyDescent="0.2">
      <c r="A669" s="452"/>
      <c r="B669" s="800"/>
      <c r="C669" s="506"/>
      <c r="D669" s="507" t="s">
        <v>752</v>
      </c>
      <c r="E669" s="508" t="s">
        <v>896</v>
      </c>
      <c r="F669" s="509" t="s">
        <v>1892</v>
      </c>
    </row>
    <row r="670" spans="1:6" x14ac:dyDescent="0.2">
      <c r="A670" s="452"/>
      <c r="B670" s="800"/>
      <c r="C670" s="506"/>
      <c r="D670" s="507" t="s">
        <v>974</v>
      </c>
      <c r="E670" s="508" t="s">
        <v>960</v>
      </c>
      <c r="F670" s="509" t="s">
        <v>1893</v>
      </c>
    </row>
    <row r="671" spans="1:6" x14ac:dyDescent="0.2">
      <c r="A671" s="452"/>
      <c r="B671" s="800"/>
      <c r="C671" s="506"/>
      <c r="D671" s="507" t="s">
        <v>975</v>
      </c>
      <c r="E671" s="508" t="s">
        <v>912</v>
      </c>
      <c r="F671" s="509" t="s">
        <v>1671</v>
      </c>
    </row>
    <row r="672" spans="1:6" x14ac:dyDescent="0.2">
      <c r="A672" s="452"/>
      <c r="B672" s="800"/>
      <c r="C672" s="506"/>
      <c r="D672" s="507" t="s">
        <v>976</v>
      </c>
      <c r="E672" s="508" t="s">
        <v>912</v>
      </c>
      <c r="F672" s="509" t="s">
        <v>1671</v>
      </c>
    </row>
    <row r="673" spans="1:6" ht="24" x14ac:dyDescent="0.2">
      <c r="A673" s="452"/>
      <c r="B673" s="800"/>
      <c r="C673" s="506"/>
      <c r="D673" s="507" t="s">
        <v>977</v>
      </c>
      <c r="E673" s="508" t="s">
        <v>978</v>
      </c>
      <c r="F673" s="509" t="s">
        <v>1894</v>
      </c>
    </row>
    <row r="674" spans="1:6" x14ac:dyDescent="0.2">
      <c r="A674" s="452"/>
      <c r="B674" s="800"/>
      <c r="C674" s="506"/>
      <c r="D674" s="507" t="s">
        <v>979</v>
      </c>
      <c r="E674" s="508" t="s">
        <v>730</v>
      </c>
      <c r="F674" s="509" t="s">
        <v>1890</v>
      </c>
    </row>
    <row r="675" spans="1:6" x14ac:dyDescent="0.2">
      <c r="A675" s="452"/>
      <c r="B675" s="800"/>
      <c r="C675" s="506"/>
      <c r="D675" s="507" t="s">
        <v>980</v>
      </c>
      <c r="E675" s="508" t="s">
        <v>921</v>
      </c>
      <c r="F675" s="509">
        <v>965.59</v>
      </c>
    </row>
    <row r="676" spans="1:6" ht="12.75" customHeight="1" x14ac:dyDescent="0.2">
      <c r="A676" s="452"/>
      <c r="B676" s="800"/>
      <c r="C676" s="506"/>
      <c r="D676" s="507" t="s">
        <v>981</v>
      </c>
      <c r="E676" s="508" t="s">
        <v>936</v>
      </c>
      <c r="F676" s="509" t="s">
        <v>1895</v>
      </c>
    </row>
    <row r="677" spans="1:6" x14ac:dyDescent="0.2">
      <c r="A677" s="452"/>
      <c r="B677" s="800"/>
      <c r="C677" s="506"/>
      <c r="D677" s="507" t="s">
        <v>902</v>
      </c>
      <c r="E677" s="508" t="s">
        <v>535</v>
      </c>
      <c r="F677" s="509" t="s">
        <v>535</v>
      </c>
    </row>
    <row r="678" spans="1:6" x14ac:dyDescent="0.2">
      <c r="A678" s="452"/>
      <c r="B678" s="800"/>
      <c r="C678" s="506"/>
      <c r="D678" s="507" t="s">
        <v>753</v>
      </c>
      <c r="E678" s="508" t="s">
        <v>535</v>
      </c>
      <c r="F678" s="509" t="s">
        <v>535</v>
      </c>
    </row>
    <row r="679" spans="1:6" ht="24" x14ac:dyDescent="0.2">
      <c r="A679" s="452"/>
      <c r="B679" s="800"/>
      <c r="C679" s="506"/>
      <c r="D679" s="507" t="s">
        <v>904</v>
      </c>
      <c r="E679" s="508" t="s">
        <v>934</v>
      </c>
      <c r="F679" s="509" t="s">
        <v>1676</v>
      </c>
    </row>
    <row r="680" spans="1:6" ht="12.75" customHeight="1" x14ac:dyDescent="0.2">
      <c r="A680" s="452"/>
      <c r="B680" s="800"/>
      <c r="C680" s="506"/>
      <c r="D680" s="507" t="s">
        <v>905</v>
      </c>
      <c r="E680" s="508" t="s">
        <v>921</v>
      </c>
      <c r="F680" s="509">
        <v>965.59</v>
      </c>
    </row>
    <row r="681" spans="1:6" ht="12.75" customHeight="1" x14ac:dyDescent="0.2">
      <c r="A681" s="452"/>
      <c r="B681" s="800"/>
      <c r="C681" s="506"/>
      <c r="D681" s="507" t="s">
        <v>728</v>
      </c>
      <c r="E681" s="508" t="s">
        <v>731</v>
      </c>
      <c r="F681" s="509" t="s">
        <v>1672</v>
      </c>
    </row>
    <row r="682" spans="1:6" x14ac:dyDescent="0.2">
      <c r="A682" s="452"/>
      <c r="B682" s="801"/>
      <c r="C682" s="506"/>
      <c r="D682" s="507" t="s">
        <v>707</v>
      </c>
      <c r="E682" s="508" t="s">
        <v>898</v>
      </c>
      <c r="F682" s="509"/>
    </row>
    <row r="683" spans="1:6" ht="25.5" x14ac:dyDescent="0.2">
      <c r="A683" s="452"/>
      <c r="B683" s="871">
        <v>36</v>
      </c>
      <c r="C683" s="502" t="s">
        <v>1339</v>
      </c>
      <c r="D683" s="503" t="s">
        <v>972</v>
      </c>
      <c r="E683" s="504" t="s">
        <v>1886</v>
      </c>
      <c r="F683" s="505" t="s">
        <v>1887</v>
      </c>
    </row>
    <row r="684" spans="1:6" x14ac:dyDescent="0.2">
      <c r="A684" s="452"/>
      <c r="B684" s="800"/>
      <c r="C684" s="506"/>
      <c r="D684" s="507" t="s">
        <v>708</v>
      </c>
      <c r="E684" s="508" t="s">
        <v>973</v>
      </c>
      <c r="F684" s="509" t="s">
        <v>535</v>
      </c>
    </row>
    <row r="685" spans="1:6" ht="36" x14ac:dyDescent="0.2">
      <c r="A685" s="452"/>
      <c r="B685" s="800"/>
      <c r="C685" s="506"/>
      <c r="D685" s="507" t="s">
        <v>1663</v>
      </c>
      <c r="E685" s="508" t="s">
        <v>987</v>
      </c>
      <c r="F685" s="509" t="s">
        <v>535</v>
      </c>
    </row>
    <row r="686" spans="1:6" ht="12.75" customHeight="1" x14ac:dyDescent="0.2">
      <c r="A686" s="452"/>
      <c r="B686" s="800"/>
      <c r="C686" s="506"/>
      <c r="D686" s="507" t="s">
        <v>729</v>
      </c>
      <c r="E686" s="508" t="s">
        <v>535</v>
      </c>
      <c r="F686" s="509" t="s">
        <v>535</v>
      </c>
    </row>
    <row r="687" spans="1:6" ht="12.75" customHeight="1" x14ac:dyDescent="0.2">
      <c r="A687" s="452"/>
      <c r="B687" s="800"/>
      <c r="C687" s="506"/>
      <c r="D687" s="507" t="s">
        <v>750</v>
      </c>
      <c r="E687" s="508" t="s">
        <v>730</v>
      </c>
      <c r="F687" s="509">
        <v>27.12</v>
      </c>
    </row>
    <row r="688" spans="1:6" x14ac:dyDescent="0.2">
      <c r="A688" s="452"/>
      <c r="B688" s="800"/>
      <c r="C688" s="506"/>
      <c r="D688" s="507" t="s">
        <v>900</v>
      </c>
      <c r="E688" s="508" t="s">
        <v>903</v>
      </c>
      <c r="F688" s="509">
        <v>81.36</v>
      </c>
    </row>
    <row r="689" spans="1:6" ht="12.75" customHeight="1" x14ac:dyDescent="0.2">
      <c r="A689" s="452"/>
      <c r="B689" s="800"/>
      <c r="C689" s="506"/>
      <c r="D689" s="507" t="s">
        <v>752</v>
      </c>
      <c r="E689" s="508" t="s">
        <v>896</v>
      </c>
      <c r="F689" s="509">
        <v>216.96</v>
      </c>
    </row>
    <row r="690" spans="1:6" x14ac:dyDescent="0.2">
      <c r="A690" s="452"/>
      <c r="B690" s="800"/>
      <c r="C690" s="506"/>
      <c r="D690" s="507" t="s">
        <v>974</v>
      </c>
      <c r="E690" s="508" t="s">
        <v>960</v>
      </c>
      <c r="F690" s="509">
        <v>230.52</v>
      </c>
    </row>
    <row r="691" spans="1:6" ht="12.75" customHeight="1" x14ac:dyDescent="0.2">
      <c r="A691" s="452"/>
      <c r="B691" s="800"/>
      <c r="C691" s="506"/>
      <c r="D691" s="507" t="s">
        <v>975</v>
      </c>
      <c r="E691" s="508" t="s">
        <v>912</v>
      </c>
      <c r="F691" s="509">
        <v>40.68</v>
      </c>
    </row>
    <row r="692" spans="1:6" x14ac:dyDescent="0.2">
      <c r="A692" s="452"/>
      <c r="B692" s="800"/>
      <c r="C692" s="506"/>
      <c r="D692" s="507" t="s">
        <v>976</v>
      </c>
      <c r="E692" s="508" t="s">
        <v>912</v>
      </c>
      <c r="F692" s="509">
        <v>40.68</v>
      </c>
    </row>
    <row r="693" spans="1:6" ht="12.75" customHeight="1" x14ac:dyDescent="0.2">
      <c r="A693" s="452"/>
      <c r="B693" s="800"/>
      <c r="C693" s="506"/>
      <c r="D693" s="507" t="s">
        <v>977</v>
      </c>
      <c r="E693" s="508" t="s">
        <v>978</v>
      </c>
      <c r="F693" s="509">
        <v>149.16</v>
      </c>
    </row>
    <row r="694" spans="1:6" ht="12.75" customHeight="1" x14ac:dyDescent="0.2">
      <c r="A694" s="452"/>
      <c r="B694" s="800"/>
      <c r="C694" s="506"/>
      <c r="D694" s="507" t="s">
        <v>979</v>
      </c>
      <c r="E694" s="508" t="s">
        <v>730</v>
      </c>
      <c r="F694" s="509">
        <v>27.12</v>
      </c>
    </row>
    <row r="695" spans="1:6" x14ac:dyDescent="0.2">
      <c r="A695" s="452"/>
      <c r="B695" s="800"/>
      <c r="C695" s="506"/>
      <c r="D695" s="507" t="s">
        <v>980</v>
      </c>
      <c r="E695" s="508" t="s">
        <v>921</v>
      </c>
      <c r="F695" s="509">
        <v>13.56</v>
      </c>
    </row>
    <row r="696" spans="1:6" ht="12.75" customHeight="1" x14ac:dyDescent="0.2">
      <c r="A696" s="452"/>
      <c r="B696" s="800"/>
      <c r="C696" s="506"/>
      <c r="D696" s="507" t="s">
        <v>981</v>
      </c>
      <c r="E696" s="508" t="s">
        <v>936</v>
      </c>
      <c r="F696" s="509">
        <v>271.2</v>
      </c>
    </row>
    <row r="697" spans="1:6" ht="12.75" customHeight="1" x14ac:dyDescent="0.2">
      <c r="A697" s="452"/>
      <c r="B697" s="800"/>
      <c r="C697" s="506"/>
      <c r="D697" s="507" t="s">
        <v>902</v>
      </c>
      <c r="E697" s="508" t="s">
        <v>535</v>
      </c>
      <c r="F697" s="509" t="s">
        <v>535</v>
      </c>
    </row>
    <row r="698" spans="1:6" x14ac:dyDescent="0.2">
      <c r="A698" s="452"/>
      <c r="B698" s="800"/>
      <c r="C698" s="506"/>
      <c r="D698" s="507" t="s">
        <v>753</v>
      </c>
      <c r="E698" s="508" t="s">
        <v>535</v>
      </c>
      <c r="F698" s="509" t="s">
        <v>535</v>
      </c>
    </row>
    <row r="699" spans="1:6" ht="24" x14ac:dyDescent="0.2">
      <c r="A699" s="452"/>
      <c r="B699" s="800"/>
      <c r="C699" s="506"/>
      <c r="D699" s="507" t="s">
        <v>904</v>
      </c>
      <c r="E699" s="508" t="s">
        <v>934</v>
      </c>
      <c r="F699" s="509">
        <v>135.6</v>
      </c>
    </row>
    <row r="700" spans="1:6" x14ac:dyDescent="0.2">
      <c r="A700" s="452"/>
      <c r="B700" s="800"/>
      <c r="C700" s="506"/>
      <c r="D700" s="507" t="s">
        <v>905</v>
      </c>
      <c r="E700" s="508" t="s">
        <v>921</v>
      </c>
      <c r="F700" s="509">
        <v>13.56</v>
      </c>
    </row>
    <row r="701" spans="1:6" x14ac:dyDescent="0.2">
      <c r="A701" s="452"/>
      <c r="B701" s="800"/>
      <c r="C701" s="506"/>
      <c r="D701" s="507" t="s">
        <v>728</v>
      </c>
      <c r="E701" s="508" t="s">
        <v>731</v>
      </c>
      <c r="F701" s="509">
        <v>108.48</v>
      </c>
    </row>
    <row r="702" spans="1:6" x14ac:dyDescent="0.2">
      <c r="A702" s="452"/>
      <c r="B702" s="801"/>
      <c r="C702" s="506"/>
      <c r="D702" s="507" t="s">
        <v>707</v>
      </c>
      <c r="E702" s="508" t="s">
        <v>898</v>
      </c>
      <c r="F702" s="509"/>
    </row>
    <row r="703" spans="1:6" ht="25.5" x14ac:dyDescent="0.2">
      <c r="A703" s="452"/>
      <c r="B703" s="871">
        <v>37</v>
      </c>
      <c r="C703" s="502" t="s">
        <v>1340</v>
      </c>
      <c r="D703" s="503" t="s">
        <v>972</v>
      </c>
      <c r="E703" s="504" t="s">
        <v>1896</v>
      </c>
      <c r="F703" s="505" t="s">
        <v>1861</v>
      </c>
    </row>
    <row r="704" spans="1:6" x14ac:dyDescent="0.2">
      <c r="A704" s="452"/>
      <c r="B704" s="800"/>
      <c r="C704" s="506"/>
      <c r="D704" s="507" t="s">
        <v>708</v>
      </c>
      <c r="E704" s="508" t="s">
        <v>973</v>
      </c>
      <c r="F704" s="509" t="s">
        <v>535</v>
      </c>
    </row>
    <row r="705" spans="1:6" ht="36" x14ac:dyDescent="0.2">
      <c r="A705" s="452"/>
      <c r="B705" s="800"/>
      <c r="C705" s="506"/>
      <c r="D705" s="507" t="s">
        <v>1663</v>
      </c>
      <c r="E705" s="508" t="s">
        <v>987</v>
      </c>
      <c r="F705" s="509" t="s">
        <v>535</v>
      </c>
    </row>
    <row r="706" spans="1:6" ht="36" x14ac:dyDescent="0.2">
      <c r="A706" s="452"/>
      <c r="B706" s="800"/>
      <c r="C706" s="506"/>
      <c r="D706" s="507" t="s">
        <v>919</v>
      </c>
      <c r="E706" s="508" t="s">
        <v>1539</v>
      </c>
      <c r="F706" s="509" t="s">
        <v>535</v>
      </c>
    </row>
    <row r="707" spans="1:6" x14ac:dyDescent="0.2">
      <c r="A707" s="452"/>
      <c r="B707" s="800"/>
      <c r="C707" s="506"/>
      <c r="D707" s="507" t="s">
        <v>729</v>
      </c>
      <c r="E707" s="508" t="s">
        <v>535</v>
      </c>
      <c r="F707" s="509" t="s">
        <v>535</v>
      </c>
    </row>
    <row r="708" spans="1:6" ht="12.75" customHeight="1" x14ac:dyDescent="0.2">
      <c r="A708" s="452"/>
      <c r="B708" s="800"/>
      <c r="C708" s="506"/>
      <c r="D708" s="507" t="s">
        <v>750</v>
      </c>
      <c r="E708" s="508" t="s">
        <v>730</v>
      </c>
      <c r="F708" s="509">
        <v>54.24</v>
      </c>
    </row>
    <row r="709" spans="1:6" x14ac:dyDescent="0.2">
      <c r="A709" s="452"/>
      <c r="B709" s="800"/>
      <c r="C709" s="506"/>
      <c r="D709" s="507" t="s">
        <v>900</v>
      </c>
      <c r="E709" s="508" t="s">
        <v>903</v>
      </c>
      <c r="F709" s="509">
        <v>162.72</v>
      </c>
    </row>
    <row r="710" spans="1:6" ht="12.75" customHeight="1" x14ac:dyDescent="0.2">
      <c r="A710" s="452"/>
      <c r="B710" s="800"/>
      <c r="C710" s="506"/>
      <c r="D710" s="507" t="s">
        <v>752</v>
      </c>
      <c r="E710" s="508" t="s">
        <v>896</v>
      </c>
      <c r="F710" s="509">
        <v>433.92</v>
      </c>
    </row>
    <row r="711" spans="1:6" x14ac:dyDescent="0.2">
      <c r="A711" s="452"/>
      <c r="B711" s="800"/>
      <c r="C711" s="506"/>
      <c r="D711" s="507" t="s">
        <v>974</v>
      </c>
      <c r="E711" s="508" t="s">
        <v>960</v>
      </c>
      <c r="F711" s="509">
        <v>461.04</v>
      </c>
    </row>
    <row r="712" spans="1:6" x14ac:dyDescent="0.2">
      <c r="A712" s="452"/>
      <c r="B712" s="800"/>
      <c r="C712" s="506"/>
      <c r="D712" s="507" t="s">
        <v>975</v>
      </c>
      <c r="E712" s="508" t="s">
        <v>912</v>
      </c>
      <c r="F712" s="509">
        <v>81.36</v>
      </c>
    </row>
    <row r="713" spans="1:6" x14ac:dyDescent="0.2">
      <c r="A713" s="452"/>
      <c r="B713" s="800"/>
      <c r="C713" s="506"/>
      <c r="D713" s="507" t="s">
        <v>976</v>
      </c>
      <c r="E713" s="508" t="s">
        <v>912</v>
      </c>
      <c r="F713" s="509">
        <v>81.36</v>
      </c>
    </row>
    <row r="714" spans="1:6" ht="12.75" customHeight="1" x14ac:dyDescent="0.2">
      <c r="A714" s="452"/>
      <c r="B714" s="800"/>
      <c r="C714" s="506"/>
      <c r="D714" s="507" t="s">
        <v>977</v>
      </c>
      <c r="E714" s="508" t="s">
        <v>978</v>
      </c>
      <c r="F714" s="509">
        <v>298.32</v>
      </c>
    </row>
    <row r="715" spans="1:6" ht="12.75" customHeight="1" x14ac:dyDescent="0.2">
      <c r="A715" s="452"/>
      <c r="B715" s="800"/>
      <c r="C715" s="506"/>
      <c r="D715" s="507" t="s">
        <v>979</v>
      </c>
      <c r="E715" s="508" t="s">
        <v>730</v>
      </c>
      <c r="F715" s="509">
        <v>54.24</v>
      </c>
    </row>
    <row r="716" spans="1:6" x14ac:dyDescent="0.2">
      <c r="A716" s="452"/>
      <c r="B716" s="800"/>
      <c r="C716" s="506"/>
      <c r="D716" s="507" t="s">
        <v>980</v>
      </c>
      <c r="E716" s="508" t="s">
        <v>921</v>
      </c>
      <c r="F716" s="509">
        <v>27.12</v>
      </c>
    </row>
    <row r="717" spans="1:6" ht="12.75" customHeight="1" x14ac:dyDescent="0.2">
      <c r="A717" s="452"/>
      <c r="B717" s="800"/>
      <c r="C717" s="506"/>
      <c r="D717" s="507" t="s">
        <v>981</v>
      </c>
      <c r="E717" s="508" t="s">
        <v>936</v>
      </c>
      <c r="F717" s="509">
        <v>542.4</v>
      </c>
    </row>
    <row r="718" spans="1:6" ht="12.75" customHeight="1" x14ac:dyDescent="0.2">
      <c r="A718" s="452"/>
      <c r="B718" s="800"/>
      <c r="C718" s="506"/>
      <c r="D718" s="507" t="s">
        <v>902</v>
      </c>
      <c r="E718" s="508" t="s">
        <v>535</v>
      </c>
      <c r="F718" s="509" t="s">
        <v>535</v>
      </c>
    </row>
    <row r="719" spans="1:6" ht="12.75" customHeight="1" x14ac:dyDescent="0.2">
      <c r="A719" s="452"/>
      <c r="B719" s="800"/>
      <c r="C719" s="506"/>
      <c r="D719" s="507" t="s">
        <v>753</v>
      </c>
      <c r="E719" s="508" t="s">
        <v>535</v>
      </c>
      <c r="F719" s="509" t="s">
        <v>535</v>
      </c>
    </row>
    <row r="720" spans="1:6" ht="24" x14ac:dyDescent="0.2">
      <c r="A720" s="452"/>
      <c r="B720" s="800"/>
      <c r="C720" s="506"/>
      <c r="D720" s="507" t="s">
        <v>904</v>
      </c>
      <c r="E720" s="508" t="s">
        <v>934</v>
      </c>
      <c r="F720" s="509">
        <v>271.2</v>
      </c>
    </row>
    <row r="721" spans="1:6" ht="12.75" customHeight="1" x14ac:dyDescent="0.2">
      <c r="A721" s="452"/>
      <c r="B721" s="800"/>
      <c r="C721" s="506"/>
      <c r="D721" s="507" t="s">
        <v>905</v>
      </c>
      <c r="E721" s="508" t="s">
        <v>921</v>
      </c>
      <c r="F721" s="509">
        <v>27.12</v>
      </c>
    </row>
    <row r="722" spans="1:6" x14ac:dyDescent="0.2">
      <c r="A722" s="452"/>
      <c r="B722" s="800"/>
      <c r="C722" s="506"/>
      <c r="D722" s="507" t="s">
        <v>728</v>
      </c>
      <c r="E722" s="508" t="s">
        <v>731</v>
      </c>
      <c r="F722" s="509">
        <v>216.96</v>
      </c>
    </row>
    <row r="723" spans="1:6" x14ac:dyDescent="0.2">
      <c r="A723" s="452"/>
      <c r="B723" s="801"/>
      <c r="C723" s="506"/>
      <c r="D723" s="507" t="s">
        <v>707</v>
      </c>
      <c r="E723" s="508" t="s">
        <v>898</v>
      </c>
      <c r="F723" s="509"/>
    </row>
    <row r="724" spans="1:6" ht="51" x14ac:dyDescent="0.2">
      <c r="A724" s="452"/>
      <c r="B724" s="871">
        <v>38</v>
      </c>
      <c r="C724" s="502" t="s">
        <v>1342</v>
      </c>
      <c r="D724" s="503" t="s">
        <v>1289</v>
      </c>
      <c r="E724" s="504" t="s">
        <v>1897</v>
      </c>
      <c r="F724" s="505">
        <v>90.78</v>
      </c>
    </row>
    <row r="725" spans="1:6" x14ac:dyDescent="0.2">
      <c r="A725" s="452"/>
      <c r="B725" s="800"/>
      <c r="C725" s="506"/>
      <c r="D725" s="507" t="s">
        <v>1344</v>
      </c>
      <c r="E725" s="508" t="s">
        <v>1345</v>
      </c>
      <c r="F725" s="509" t="s">
        <v>535</v>
      </c>
    </row>
    <row r="726" spans="1:6" x14ac:dyDescent="0.2">
      <c r="A726" s="452"/>
      <c r="B726" s="800"/>
      <c r="C726" s="506"/>
      <c r="D726" s="507" t="s">
        <v>708</v>
      </c>
      <c r="E726" s="508" t="s">
        <v>1859</v>
      </c>
      <c r="F726" s="509" t="s">
        <v>535</v>
      </c>
    </row>
    <row r="727" spans="1:6" ht="36" x14ac:dyDescent="0.2">
      <c r="A727" s="452"/>
      <c r="B727" s="800"/>
      <c r="C727" s="506"/>
      <c r="D727" s="507" t="s">
        <v>1663</v>
      </c>
      <c r="E727" s="508" t="s">
        <v>987</v>
      </c>
      <c r="F727" s="509" t="s">
        <v>535</v>
      </c>
    </row>
    <row r="728" spans="1:6" x14ac:dyDescent="0.2">
      <c r="A728" s="452"/>
      <c r="B728" s="800"/>
      <c r="C728" s="506"/>
      <c r="D728" s="507" t="s">
        <v>729</v>
      </c>
      <c r="E728" s="508" t="s">
        <v>535</v>
      </c>
      <c r="F728" s="509" t="s">
        <v>535</v>
      </c>
    </row>
    <row r="729" spans="1:6" ht="12.75" customHeight="1" x14ac:dyDescent="0.2">
      <c r="A729" s="452"/>
      <c r="B729" s="800"/>
      <c r="C729" s="506"/>
      <c r="D729" s="507" t="s">
        <v>750</v>
      </c>
      <c r="E729" s="508" t="s">
        <v>730</v>
      </c>
      <c r="F729" s="509">
        <v>1.82</v>
      </c>
    </row>
    <row r="730" spans="1:6" x14ac:dyDescent="0.2">
      <c r="A730" s="452"/>
      <c r="B730" s="800"/>
      <c r="C730" s="506"/>
      <c r="D730" s="507" t="s">
        <v>900</v>
      </c>
      <c r="E730" s="508" t="s">
        <v>903</v>
      </c>
      <c r="F730" s="509">
        <v>5.45</v>
      </c>
    </row>
    <row r="731" spans="1:6" ht="24" x14ac:dyDescent="0.2">
      <c r="A731" s="452"/>
      <c r="B731" s="800"/>
      <c r="C731" s="506"/>
      <c r="D731" s="507" t="s">
        <v>752</v>
      </c>
      <c r="E731" s="508" t="s">
        <v>896</v>
      </c>
      <c r="F731" s="509">
        <v>14.52</v>
      </c>
    </row>
    <row r="732" spans="1:6" x14ac:dyDescent="0.2">
      <c r="A732" s="452"/>
      <c r="B732" s="800"/>
      <c r="C732" s="506"/>
      <c r="D732" s="507" t="s">
        <v>974</v>
      </c>
      <c r="E732" s="508" t="s">
        <v>960</v>
      </c>
      <c r="F732" s="509">
        <v>15.43</v>
      </c>
    </row>
    <row r="733" spans="1:6" ht="39" customHeight="1" x14ac:dyDescent="0.2">
      <c r="A733" s="452"/>
      <c r="B733" s="800"/>
      <c r="C733" s="506"/>
      <c r="D733" s="507" t="s">
        <v>975</v>
      </c>
      <c r="E733" s="508" t="s">
        <v>912</v>
      </c>
      <c r="F733" s="509">
        <v>2.72</v>
      </c>
    </row>
    <row r="734" spans="1:6" x14ac:dyDescent="0.2">
      <c r="A734" s="452"/>
      <c r="B734" s="800"/>
      <c r="C734" s="506"/>
      <c r="D734" s="507" t="s">
        <v>976</v>
      </c>
      <c r="E734" s="508" t="s">
        <v>912</v>
      </c>
      <c r="F734" s="509">
        <v>2.72</v>
      </c>
    </row>
    <row r="735" spans="1:6" ht="24" x14ac:dyDescent="0.2">
      <c r="A735" s="452"/>
      <c r="B735" s="800"/>
      <c r="C735" s="506"/>
      <c r="D735" s="507" t="s">
        <v>977</v>
      </c>
      <c r="E735" s="508" t="s">
        <v>978</v>
      </c>
      <c r="F735" s="509">
        <v>9.99</v>
      </c>
    </row>
    <row r="736" spans="1:6" x14ac:dyDescent="0.2">
      <c r="A736" s="452"/>
      <c r="B736" s="800"/>
      <c r="C736" s="506"/>
      <c r="D736" s="507" t="s">
        <v>979</v>
      </c>
      <c r="E736" s="508" t="s">
        <v>730</v>
      </c>
      <c r="F736" s="509">
        <v>1.82</v>
      </c>
    </row>
    <row r="737" spans="1:6" x14ac:dyDescent="0.2">
      <c r="A737" s="452"/>
      <c r="B737" s="800"/>
      <c r="C737" s="506"/>
      <c r="D737" s="507" t="s">
        <v>980</v>
      </c>
      <c r="E737" s="508" t="s">
        <v>921</v>
      </c>
      <c r="F737" s="509">
        <v>0.91</v>
      </c>
    </row>
    <row r="738" spans="1:6" x14ac:dyDescent="0.2">
      <c r="A738" s="452"/>
      <c r="B738" s="800"/>
      <c r="C738" s="506"/>
      <c r="D738" s="507" t="s">
        <v>981</v>
      </c>
      <c r="E738" s="508" t="s">
        <v>936</v>
      </c>
      <c r="F738" s="509">
        <v>18.16</v>
      </c>
    </row>
    <row r="739" spans="1:6" x14ac:dyDescent="0.2">
      <c r="A739" s="452"/>
      <c r="B739" s="800"/>
      <c r="C739" s="506"/>
      <c r="D739" s="507" t="s">
        <v>902</v>
      </c>
      <c r="E739" s="508" t="s">
        <v>535</v>
      </c>
      <c r="F739" s="509" t="s">
        <v>535</v>
      </c>
    </row>
    <row r="740" spans="1:6" x14ac:dyDescent="0.2">
      <c r="A740" s="452"/>
      <c r="B740" s="800"/>
      <c r="C740" s="506"/>
      <c r="D740" s="507" t="s">
        <v>753</v>
      </c>
      <c r="E740" s="508" t="s">
        <v>535</v>
      </c>
      <c r="F740" s="509" t="s">
        <v>535</v>
      </c>
    </row>
    <row r="741" spans="1:6" ht="24" x14ac:dyDescent="0.2">
      <c r="A741" s="452"/>
      <c r="B741" s="800"/>
      <c r="C741" s="506"/>
      <c r="D741" s="507" t="s">
        <v>904</v>
      </c>
      <c r="E741" s="508" t="s">
        <v>934</v>
      </c>
      <c r="F741" s="509">
        <v>9.08</v>
      </c>
    </row>
    <row r="742" spans="1:6" x14ac:dyDescent="0.2">
      <c r="A742" s="452"/>
      <c r="B742" s="800"/>
      <c r="C742" s="506"/>
      <c r="D742" s="507" t="s">
        <v>905</v>
      </c>
      <c r="E742" s="508" t="s">
        <v>921</v>
      </c>
      <c r="F742" s="509">
        <v>0.91</v>
      </c>
    </row>
    <row r="743" spans="1:6" x14ac:dyDescent="0.2">
      <c r="A743" s="452"/>
      <c r="B743" s="800"/>
      <c r="C743" s="506"/>
      <c r="D743" s="507" t="s">
        <v>728</v>
      </c>
      <c r="E743" s="508" t="s">
        <v>731</v>
      </c>
      <c r="F743" s="509">
        <v>7.26</v>
      </c>
    </row>
    <row r="744" spans="1:6" x14ac:dyDescent="0.2">
      <c r="A744" s="452"/>
      <c r="B744" s="801"/>
      <c r="C744" s="506"/>
      <c r="D744" s="507" t="s">
        <v>707</v>
      </c>
      <c r="E744" s="508" t="s">
        <v>898</v>
      </c>
      <c r="F744" s="509"/>
    </row>
    <row r="745" spans="1:6" ht="38.25" x14ac:dyDescent="0.2">
      <c r="A745" s="452"/>
      <c r="B745" s="871">
        <v>39</v>
      </c>
      <c r="C745" s="502" t="s">
        <v>1346</v>
      </c>
      <c r="D745" s="503" t="s">
        <v>985</v>
      </c>
      <c r="E745" s="504" t="s">
        <v>1669</v>
      </c>
      <c r="F745" s="505" t="s">
        <v>1670</v>
      </c>
    </row>
    <row r="746" spans="1:6" x14ac:dyDescent="0.2">
      <c r="A746" s="452"/>
      <c r="B746" s="800"/>
      <c r="C746" s="506"/>
      <c r="D746" s="507" t="s">
        <v>708</v>
      </c>
      <c r="E746" s="508" t="s">
        <v>973</v>
      </c>
      <c r="F746" s="509" t="s">
        <v>535</v>
      </c>
    </row>
    <row r="747" spans="1:6" ht="36" x14ac:dyDescent="0.2">
      <c r="A747" s="452"/>
      <c r="B747" s="800"/>
      <c r="C747" s="506"/>
      <c r="D747" s="507" t="s">
        <v>1663</v>
      </c>
      <c r="E747" s="508" t="s">
        <v>1664</v>
      </c>
      <c r="F747" s="509" t="s">
        <v>535</v>
      </c>
    </row>
    <row r="748" spans="1:6" x14ac:dyDescent="0.2">
      <c r="A748" s="452"/>
      <c r="B748" s="800"/>
      <c r="C748" s="506"/>
      <c r="D748" s="507" t="s">
        <v>729</v>
      </c>
      <c r="E748" s="508" t="s">
        <v>535</v>
      </c>
      <c r="F748" s="509" t="s">
        <v>535</v>
      </c>
    </row>
    <row r="749" spans="1:6" ht="24" x14ac:dyDescent="0.2">
      <c r="A749" s="452"/>
      <c r="B749" s="800"/>
      <c r="C749" s="506"/>
      <c r="D749" s="507" t="s">
        <v>750</v>
      </c>
      <c r="E749" s="508" t="s">
        <v>730</v>
      </c>
      <c r="F749" s="509">
        <v>965.59</v>
      </c>
    </row>
    <row r="750" spans="1:6" x14ac:dyDescent="0.2">
      <c r="A750" s="452"/>
      <c r="B750" s="800"/>
      <c r="C750" s="506"/>
      <c r="D750" s="507" t="s">
        <v>900</v>
      </c>
      <c r="E750" s="508" t="s">
        <v>903</v>
      </c>
      <c r="F750" s="509" t="s">
        <v>1671</v>
      </c>
    </row>
    <row r="751" spans="1:6" ht="24" x14ac:dyDescent="0.2">
      <c r="A751" s="452"/>
      <c r="B751" s="800"/>
      <c r="C751" s="506"/>
      <c r="D751" s="507" t="s">
        <v>752</v>
      </c>
      <c r="E751" s="508" t="s">
        <v>896</v>
      </c>
      <c r="F751" s="509" t="s">
        <v>1672</v>
      </c>
    </row>
    <row r="752" spans="1:6" x14ac:dyDescent="0.2">
      <c r="A752" s="452"/>
      <c r="B752" s="800"/>
      <c r="C752" s="506"/>
      <c r="D752" s="507" t="s">
        <v>974</v>
      </c>
      <c r="E752" s="508" t="s">
        <v>960</v>
      </c>
      <c r="F752" s="509" t="s">
        <v>1673</v>
      </c>
    </row>
    <row r="753" spans="1:6" x14ac:dyDescent="0.2">
      <c r="A753" s="452"/>
      <c r="B753" s="800"/>
      <c r="C753" s="506"/>
      <c r="D753" s="507" t="s">
        <v>975</v>
      </c>
      <c r="E753" s="508" t="s">
        <v>912</v>
      </c>
      <c r="F753" s="509" t="s">
        <v>1674</v>
      </c>
    </row>
    <row r="754" spans="1:6" x14ac:dyDescent="0.2">
      <c r="A754" s="452"/>
      <c r="B754" s="800"/>
      <c r="C754" s="506"/>
      <c r="D754" s="507" t="s">
        <v>976</v>
      </c>
      <c r="E754" s="508" t="s">
        <v>912</v>
      </c>
      <c r="F754" s="509" t="s">
        <v>1674</v>
      </c>
    </row>
    <row r="755" spans="1:6" ht="24" x14ac:dyDescent="0.2">
      <c r="A755" s="452"/>
      <c r="B755" s="800"/>
      <c r="C755" s="506"/>
      <c r="D755" s="507" t="s">
        <v>977</v>
      </c>
      <c r="E755" s="508" t="s">
        <v>978</v>
      </c>
      <c r="F755" s="509" t="s">
        <v>1675</v>
      </c>
    </row>
    <row r="756" spans="1:6" x14ac:dyDescent="0.2">
      <c r="A756" s="452"/>
      <c r="B756" s="800"/>
      <c r="C756" s="506"/>
      <c r="D756" s="507" t="s">
        <v>979</v>
      </c>
      <c r="E756" s="508" t="s">
        <v>730</v>
      </c>
      <c r="F756" s="509">
        <v>965.59</v>
      </c>
    </row>
    <row r="757" spans="1:6" x14ac:dyDescent="0.2">
      <c r="A757" s="452"/>
      <c r="B757" s="800"/>
      <c r="C757" s="506"/>
      <c r="D757" s="507" t="s">
        <v>980</v>
      </c>
      <c r="E757" s="508" t="s">
        <v>921</v>
      </c>
      <c r="F757" s="509">
        <v>482.79</v>
      </c>
    </row>
    <row r="758" spans="1:6" x14ac:dyDescent="0.2">
      <c r="A758" s="452"/>
      <c r="B758" s="800"/>
      <c r="C758" s="506"/>
      <c r="D758" s="507" t="s">
        <v>981</v>
      </c>
      <c r="E758" s="508" t="s">
        <v>936</v>
      </c>
      <c r="F758" s="509" t="s">
        <v>1676</v>
      </c>
    </row>
    <row r="759" spans="1:6" x14ac:dyDescent="0.2">
      <c r="A759" s="452"/>
      <c r="B759" s="800"/>
      <c r="C759" s="506"/>
      <c r="D759" s="507" t="s">
        <v>902</v>
      </c>
      <c r="E759" s="508" t="s">
        <v>535</v>
      </c>
      <c r="F759" s="509" t="s">
        <v>535</v>
      </c>
    </row>
    <row r="760" spans="1:6" x14ac:dyDescent="0.2">
      <c r="A760" s="452"/>
      <c r="B760" s="800"/>
      <c r="C760" s="506"/>
      <c r="D760" s="507" t="s">
        <v>753</v>
      </c>
      <c r="E760" s="508" t="s">
        <v>535</v>
      </c>
      <c r="F760" s="509" t="s">
        <v>535</v>
      </c>
    </row>
    <row r="761" spans="1:6" ht="24" x14ac:dyDescent="0.2">
      <c r="A761" s="452"/>
      <c r="B761" s="800"/>
      <c r="C761" s="506"/>
      <c r="D761" s="507" t="s">
        <v>904</v>
      </c>
      <c r="E761" s="508" t="s">
        <v>934</v>
      </c>
      <c r="F761" s="509" t="s">
        <v>1677</v>
      </c>
    </row>
    <row r="762" spans="1:6" x14ac:dyDescent="0.2">
      <c r="A762" s="452"/>
      <c r="B762" s="800"/>
      <c r="C762" s="506"/>
      <c r="D762" s="507" t="s">
        <v>905</v>
      </c>
      <c r="E762" s="508" t="s">
        <v>921</v>
      </c>
      <c r="F762" s="509">
        <v>482.79</v>
      </c>
    </row>
    <row r="763" spans="1:6" x14ac:dyDescent="0.2">
      <c r="A763" s="452"/>
      <c r="B763" s="800"/>
      <c r="C763" s="506"/>
      <c r="D763" s="507" t="s">
        <v>728</v>
      </c>
      <c r="E763" s="508" t="s">
        <v>731</v>
      </c>
      <c r="F763" s="509" t="s">
        <v>1678</v>
      </c>
    </row>
    <row r="764" spans="1:6" x14ac:dyDescent="0.2">
      <c r="A764" s="452"/>
      <c r="B764" s="801"/>
      <c r="C764" s="506"/>
      <c r="D764" s="507" t="s">
        <v>707</v>
      </c>
      <c r="E764" s="508" t="s">
        <v>898</v>
      </c>
      <c r="F764" s="509"/>
    </row>
    <row r="765" spans="1:6" ht="25.5" x14ac:dyDescent="0.2">
      <c r="A765" s="452"/>
      <c r="B765" s="871">
        <v>40</v>
      </c>
      <c r="C765" s="502" t="s">
        <v>1347</v>
      </c>
      <c r="D765" s="503" t="s">
        <v>972</v>
      </c>
      <c r="E765" s="504" t="s">
        <v>1886</v>
      </c>
      <c r="F765" s="505" t="s">
        <v>1887</v>
      </c>
    </row>
    <row r="766" spans="1:6" x14ac:dyDescent="0.2">
      <c r="A766" s="452"/>
      <c r="B766" s="800"/>
      <c r="C766" s="506"/>
      <c r="D766" s="507" t="s">
        <v>708</v>
      </c>
      <c r="E766" s="508" t="s">
        <v>973</v>
      </c>
      <c r="F766" s="509" t="s">
        <v>535</v>
      </c>
    </row>
    <row r="767" spans="1:6" ht="36" x14ac:dyDescent="0.2">
      <c r="A767" s="452"/>
      <c r="B767" s="800"/>
      <c r="C767" s="506"/>
      <c r="D767" s="507" t="s">
        <v>1663</v>
      </c>
      <c r="E767" s="508" t="s">
        <v>987</v>
      </c>
      <c r="F767" s="509" t="s">
        <v>535</v>
      </c>
    </row>
    <row r="768" spans="1:6" x14ac:dyDescent="0.2">
      <c r="A768" s="452"/>
      <c r="B768" s="800"/>
      <c r="C768" s="506"/>
      <c r="D768" s="507" t="s">
        <v>729</v>
      </c>
      <c r="E768" s="508" t="s">
        <v>535</v>
      </c>
      <c r="F768" s="509" t="s">
        <v>535</v>
      </c>
    </row>
    <row r="769" spans="1:6" ht="24" x14ac:dyDescent="0.2">
      <c r="A769" s="452"/>
      <c r="B769" s="800"/>
      <c r="C769" s="506"/>
      <c r="D769" s="507" t="s">
        <v>750</v>
      </c>
      <c r="E769" s="508" t="s">
        <v>730</v>
      </c>
      <c r="F769" s="509">
        <v>27.12</v>
      </c>
    </row>
    <row r="770" spans="1:6" x14ac:dyDescent="0.2">
      <c r="A770" s="452"/>
      <c r="B770" s="800"/>
      <c r="C770" s="506"/>
      <c r="D770" s="507" t="s">
        <v>900</v>
      </c>
      <c r="E770" s="508" t="s">
        <v>903</v>
      </c>
      <c r="F770" s="509">
        <v>81.36</v>
      </c>
    </row>
    <row r="771" spans="1:6" ht="24" x14ac:dyDescent="0.2">
      <c r="A771" s="452"/>
      <c r="B771" s="800"/>
      <c r="C771" s="506"/>
      <c r="D771" s="507" t="s">
        <v>752</v>
      </c>
      <c r="E771" s="508" t="s">
        <v>896</v>
      </c>
      <c r="F771" s="509">
        <v>216.96</v>
      </c>
    </row>
    <row r="772" spans="1:6" x14ac:dyDescent="0.2">
      <c r="A772" s="452"/>
      <c r="B772" s="800"/>
      <c r="C772" s="506"/>
      <c r="D772" s="507" t="s">
        <v>974</v>
      </c>
      <c r="E772" s="508" t="s">
        <v>960</v>
      </c>
      <c r="F772" s="509">
        <v>230.52</v>
      </c>
    </row>
    <row r="773" spans="1:6" x14ac:dyDescent="0.2">
      <c r="A773" s="452"/>
      <c r="B773" s="800"/>
      <c r="C773" s="506"/>
      <c r="D773" s="507" t="s">
        <v>975</v>
      </c>
      <c r="E773" s="508" t="s">
        <v>912</v>
      </c>
      <c r="F773" s="509">
        <v>40.68</v>
      </c>
    </row>
    <row r="774" spans="1:6" x14ac:dyDescent="0.2">
      <c r="A774" s="452"/>
      <c r="B774" s="800"/>
      <c r="C774" s="506"/>
      <c r="D774" s="507" t="s">
        <v>976</v>
      </c>
      <c r="E774" s="508" t="s">
        <v>912</v>
      </c>
      <c r="F774" s="509">
        <v>40.68</v>
      </c>
    </row>
    <row r="775" spans="1:6" ht="24" x14ac:dyDescent="0.2">
      <c r="A775" s="452"/>
      <c r="B775" s="800"/>
      <c r="C775" s="506"/>
      <c r="D775" s="507" t="s">
        <v>977</v>
      </c>
      <c r="E775" s="508" t="s">
        <v>978</v>
      </c>
      <c r="F775" s="509">
        <v>149.16</v>
      </c>
    </row>
    <row r="776" spans="1:6" x14ac:dyDescent="0.2">
      <c r="A776" s="452"/>
      <c r="B776" s="800"/>
      <c r="C776" s="506"/>
      <c r="D776" s="507" t="s">
        <v>979</v>
      </c>
      <c r="E776" s="508" t="s">
        <v>730</v>
      </c>
      <c r="F776" s="509">
        <v>27.12</v>
      </c>
    </row>
    <row r="777" spans="1:6" x14ac:dyDescent="0.2">
      <c r="A777" s="452"/>
      <c r="B777" s="800"/>
      <c r="C777" s="506"/>
      <c r="D777" s="507" t="s">
        <v>980</v>
      </c>
      <c r="E777" s="508" t="s">
        <v>921</v>
      </c>
      <c r="F777" s="509">
        <v>13.56</v>
      </c>
    </row>
    <row r="778" spans="1:6" x14ac:dyDescent="0.2">
      <c r="A778" s="452"/>
      <c r="B778" s="800"/>
      <c r="C778" s="506"/>
      <c r="D778" s="507" t="s">
        <v>981</v>
      </c>
      <c r="E778" s="508" t="s">
        <v>936</v>
      </c>
      <c r="F778" s="509">
        <v>271.2</v>
      </c>
    </row>
    <row r="779" spans="1:6" x14ac:dyDescent="0.2">
      <c r="A779" s="452"/>
      <c r="B779" s="800"/>
      <c r="C779" s="506"/>
      <c r="D779" s="507" t="s">
        <v>902</v>
      </c>
      <c r="E779" s="508" t="s">
        <v>535</v>
      </c>
      <c r="F779" s="509" t="s">
        <v>535</v>
      </c>
    </row>
    <row r="780" spans="1:6" x14ac:dyDescent="0.2">
      <c r="A780" s="452"/>
      <c r="B780" s="800"/>
      <c r="C780" s="506"/>
      <c r="D780" s="507" t="s">
        <v>753</v>
      </c>
      <c r="E780" s="508" t="s">
        <v>535</v>
      </c>
      <c r="F780" s="509" t="s">
        <v>535</v>
      </c>
    </row>
    <row r="781" spans="1:6" ht="24" x14ac:dyDescent="0.2">
      <c r="A781" s="452"/>
      <c r="B781" s="800"/>
      <c r="C781" s="506"/>
      <c r="D781" s="507" t="s">
        <v>904</v>
      </c>
      <c r="E781" s="508" t="s">
        <v>934</v>
      </c>
      <c r="F781" s="509">
        <v>135.6</v>
      </c>
    </row>
    <row r="782" spans="1:6" x14ac:dyDescent="0.2">
      <c r="A782" s="452"/>
      <c r="B782" s="800"/>
      <c r="C782" s="506"/>
      <c r="D782" s="507" t="s">
        <v>905</v>
      </c>
      <c r="E782" s="508" t="s">
        <v>921</v>
      </c>
      <c r="F782" s="509">
        <v>13.56</v>
      </c>
    </row>
    <row r="783" spans="1:6" x14ac:dyDescent="0.2">
      <c r="A783" s="452"/>
      <c r="B783" s="800"/>
      <c r="C783" s="506"/>
      <c r="D783" s="507" t="s">
        <v>728</v>
      </c>
      <c r="E783" s="508" t="s">
        <v>731</v>
      </c>
      <c r="F783" s="509">
        <v>108.48</v>
      </c>
    </row>
    <row r="784" spans="1:6" x14ac:dyDescent="0.2">
      <c r="A784" s="452"/>
      <c r="B784" s="801"/>
      <c r="C784" s="506"/>
      <c r="D784" s="507" t="s">
        <v>707</v>
      </c>
      <c r="E784" s="508" t="s">
        <v>898</v>
      </c>
      <c r="F784" s="509"/>
    </row>
    <row r="785" spans="1:6" ht="25.5" x14ac:dyDescent="0.2">
      <c r="A785" s="452"/>
      <c r="B785" s="871">
        <v>41</v>
      </c>
      <c r="C785" s="502" t="s">
        <v>1348</v>
      </c>
      <c r="D785" s="503" t="s">
        <v>972</v>
      </c>
      <c r="E785" s="504" t="s">
        <v>1898</v>
      </c>
      <c r="F785" s="505">
        <v>542.4</v>
      </c>
    </row>
    <row r="786" spans="1:6" x14ac:dyDescent="0.2">
      <c r="A786" s="452"/>
      <c r="B786" s="800"/>
      <c r="C786" s="506"/>
      <c r="D786" s="507" t="s">
        <v>708</v>
      </c>
      <c r="E786" s="508" t="s">
        <v>973</v>
      </c>
      <c r="F786" s="509" t="s">
        <v>535</v>
      </c>
    </row>
    <row r="787" spans="1:6" ht="36" x14ac:dyDescent="0.2">
      <c r="A787" s="452"/>
      <c r="B787" s="800"/>
      <c r="C787" s="506"/>
      <c r="D787" s="507" t="s">
        <v>1663</v>
      </c>
      <c r="E787" s="508" t="s">
        <v>987</v>
      </c>
      <c r="F787" s="509" t="s">
        <v>535</v>
      </c>
    </row>
    <row r="788" spans="1:6" ht="36" x14ac:dyDescent="0.2">
      <c r="A788" s="452"/>
      <c r="B788" s="800"/>
      <c r="C788" s="506"/>
      <c r="D788" s="507" t="s">
        <v>919</v>
      </c>
      <c r="E788" s="508" t="s">
        <v>1539</v>
      </c>
      <c r="F788" s="509" t="s">
        <v>535</v>
      </c>
    </row>
    <row r="789" spans="1:6" x14ac:dyDescent="0.2">
      <c r="A789" s="452"/>
      <c r="B789" s="800"/>
      <c r="C789" s="506"/>
      <c r="D789" s="507" t="s">
        <v>729</v>
      </c>
      <c r="E789" s="508" t="s">
        <v>535</v>
      </c>
      <c r="F789" s="509" t="s">
        <v>535</v>
      </c>
    </row>
    <row r="790" spans="1:6" ht="24" x14ac:dyDescent="0.2">
      <c r="A790" s="452"/>
      <c r="B790" s="800"/>
      <c r="C790" s="506"/>
      <c r="D790" s="507" t="s">
        <v>750</v>
      </c>
      <c r="E790" s="508" t="s">
        <v>730</v>
      </c>
      <c r="F790" s="509">
        <v>10.85</v>
      </c>
    </row>
    <row r="791" spans="1:6" x14ac:dyDescent="0.2">
      <c r="A791" s="452"/>
      <c r="B791" s="800"/>
      <c r="C791" s="506"/>
      <c r="D791" s="507" t="s">
        <v>900</v>
      </c>
      <c r="E791" s="508" t="s">
        <v>903</v>
      </c>
      <c r="F791" s="509">
        <v>32.54</v>
      </c>
    </row>
    <row r="792" spans="1:6" ht="24" x14ac:dyDescent="0.2">
      <c r="A792" s="452"/>
      <c r="B792" s="800"/>
      <c r="C792" s="506"/>
      <c r="D792" s="507" t="s">
        <v>752</v>
      </c>
      <c r="E792" s="508" t="s">
        <v>896</v>
      </c>
      <c r="F792" s="509">
        <v>86.78</v>
      </c>
    </row>
    <row r="793" spans="1:6" x14ac:dyDescent="0.2">
      <c r="A793" s="452"/>
      <c r="B793" s="800"/>
      <c r="C793" s="506"/>
      <c r="D793" s="507" t="s">
        <v>974</v>
      </c>
      <c r="E793" s="508" t="s">
        <v>960</v>
      </c>
      <c r="F793" s="509">
        <v>92.21</v>
      </c>
    </row>
    <row r="794" spans="1:6" x14ac:dyDescent="0.2">
      <c r="A794" s="452"/>
      <c r="B794" s="800"/>
      <c r="C794" s="506"/>
      <c r="D794" s="507" t="s">
        <v>975</v>
      </c>
      <c r="E794" s="508" t="s">
        <v>912</v>
      </c>
      <c r="F794" s="509">
        <v>16.27</v>
      </c>
    </row>
    <row r="795" spans="1:6" x14ac:dyDescent="0.2">
      <c r="A795" s="452"/>
      <c r="B795" s="800"/>
      <c r="C795" s="506"/>
      <c r="D795" s="507" t="s">
        <v>976</v>
      </c>
      <c r="E795" s="508" t="s">
        <v>912</v>
      </c>
      <c r="F795" s="509">
        <v>16.27</v>
      </c>
    </row>
    <row r="796" spans="1:6" ht="24" x14ac:dyDescent="0.2">
      <c r="A796" s="452"/>
      <c r="B796" s="800"/>
      <c r="C796" s="506"/>
      <c r="D796" s="507" t="s">
        <v>977</v>
      </c>
      <c r="E796" s="508" t="s">
        <v>978</v>
      </c>
      <c r="F796" s="509">
        <v>59.66</v>
      </c>
    </row>
    <row r="797" spans="1:6" x14ac:dyDescent="0.2">
      <c r="A797" s="452"/>
      <c r="B797" s="800"/>
      <c r="C797" s="506"/>
      <c r="D797" s="507" t="s">
        <v>979</v>
      </c>
      <c r="E797" s="508" t="s">
        <v>730</v>
      </c>
      <c r="F797" s="509">
        <v>10.85</v>
      </c>
    </row>
    <row r="798" spans="1:6" x14ac:dyDescent="0.2">
      <c r="A798" s="452"/>
      <c r="B798" s="800"/>
      <c r="C798" s="506"/>
      <c r="D798" s="507" t="s">
        <v>980</v>
      </c>
      <c r="E798" s="508" t="s">
        <v>921</v>
      </c>
      <c r="F798" s="509">
        <v>5.42</v>
      </c>
    </row>
    <row r="799" spans="1:6" x14ac:dyDescent="0.2">
      <c r="A799" s="452"/>
      <c r="B799" s="800"/>
      <c r="C799" s="506"/>
      <c r="D799" s="507" t="s">
        <v>981</v>
      </c>
      <c r="E799" s="508" t="s">
        <v>936</v>
      </c>
      <c r="F799" s="509">
        <v>108.48</v>
      </c>
    </row>
    <row r="800" spans="1:6" x14ac:dyDescent="0.2">
      <c r="A800" s="452"/>
      <c r="B800" s="800"/>
      <c r="C800" s="506"/>
      <c r="D800" s="507" t="s">
        <v>902</v>
      </c>
      <c r="E800" s="508" t="s">
        <v>535</v>
      </c>
      <c r="F800" s="509" t="s">
        <v>535</v>
      </c>
    </row>
    <row r="801" spans="1:6" x14ac:dyDescent="0.2">
      <c r="A801" s="452"/>
      <c r="B801" s="800"/>
      <c r="C801" s="506"/>
      <c r="D801" s="507" t="s">
        <v>753</v>
      </c>
      <c r="E801" s="508" t="s">
        <v>535</v>
      </c>
      <c r="F801" s="509" t="s">
        <v>535</v>
      </c>
    </row>
    <row r="802" spans="1:6" ht="24" x14ac:dyDescent="0.2">
      <c r="A802" s="452"/>
      <c r="B802" s="800"/>
      <c r="C802" s="506"/>
      <c r="D802" s="507" t="s">
        <v>904</v>
      </c>
      <c r="E802" s="508" t="s">
        <v>934</v>
      </c>
      <c r="F802" s="509">
        <v>54.24</v>
      </c>
    </row>
    <row r="803" spans="1:6" x14ac:dyDescent="0.2">
      <c r="A803" s="452"/>
      <c r="B803" s="800"/>
      <c r="C803" s="506"/>
      <c r="D803" s="507" t="s">
        <v>905</v>
      </c>
      <c r="E803" s="508" t="s">
        <v>921</v>
      </c>
      <c r="F803" s="509">
        <v>5.42</v>
      </c>
    </row>
    <row r="804" spans="1:6" x14ac:dyDescent="0.2">
      <c r="A804" s="452"/>
      <c r="B804" s="800"/>
      <c r="C804" s="506"/>
      <c r="D804" s="507" t="s">
        <v>728</v>
      </c>
      <c r="E804" s="508" t="s">
        <v>731</v>
      </c>
      <c r="F804" s="509">
        <v>43.39</v>
      </c>
    </row>
    <row r="805" spans="1:6" x14ac:dyDescent="0.2">
      <c r="A805" s="452"/>
      <c r="B805" s="801"/>
      <c r="C805" s="506"/>
      <c r="D805" s="507" t="s">
        <v>707</v>
      </c>
      <c r="E805" s="508" t="s">
        <v>898</v>
      </c>
      <c r="F805" s="509"/>
    </row>
    <row r="806" spans="1:6" ht="15" x14ac:dyDescent="0.2">
      <c r="A806" s="452"/>
      <c r="B806" s="501"/>
      <c r="C806" s="795" t="s">
        <v>1350</v>
      </c>
      <c r="D806" s="796"/>
      <c r="E806" s="796"/>
      <c r="F806" s="510" t="s">
        <v>1899</v>
      </c>
    </row>
    <row r="807" spans="1:6" ht="15" x14ac:dyDescent="0.2">
      <c r="A807" s="452"/>
      <c r="B807" s="870" t="s">
        <v>1352</v>
      </c>
      <c r="C807" s="794"/>
      <c r="D807" s="794"/>
      <c r="E807" s="794"/>
      <c r="F807" s="794"/>
    </row>
    <row r="808" spans="1:6" ht="38.25" x14ac:dyDescent="0.2">
      <c r="A808" s="452"/>
      <c r="B808" s="871">
        <v>42</v>
      </c>
      <c r="C808" s="502" t="s">
        <v>1353</v>
      </c>
      <c r="D808" s="503" t="s">
        <v>1354</v>
      </c>
      <c r="E808" s="504" t="s">
        <v>1900</v>
      </c>
      <c r="F808" s="505" t="s">
        <v>1901</v>
      </c>
    </row>
    <row r="809" spans="1:6" x14ac:dyDescent="0.2">
      <c r="A809" s="452"/>
      <c r="B809" s="800"/>
      <c r="C809" s="506"/>
      <c r="D809" s="507" t="s">
        <v>708</v>
      </c>
      <c r="E809" s="508" t="s">
        <v>1357</v>
      </c>
      <c r="F809" s="509" t="s">
        <v>535</v>
      </c>
    </row>
    <row r="810" spans="1:6" ht="36" x14ac:dyDescent="0.2">
      <c r="A810" s="452"/>
      <c r="B810" s="800"/>
      <c r="C810" s="506"/>
      <c r="D810" s="507" t="s">
        <v>1663</v>
      </c>
      <c r="E810" s="508" t="s">
        <v>987</v>
      </c>
      <c r="F810" s="509" t="s">
        <v>535</v>
      </c>
    </row>
    <row r="811" spans="1:6" x14ac:dyDescent="0.2">
      <c r="A811" s="452"/>
      <c r="B811" s="800"/>
      <c r="C811" s="506"/>
      <c r="D811" s="507" t="s">
        <v>708</v>
      </c>
      <c r="E811" s="508" t="s">
        <v>955</v>
      </c>
      <c r="F811" s="509" t="s">
        <v>535</v>
      </c>
    </row>
    <row r="812" spans="1:6" x14ac:dyDescent="0.2">
      <c r="A812" s="452"/>
      <c r="B812" s="800"/>
      <c r="C812" s="506"/>
      <c r="D812" s="507" t="s">
        <v>729</v>
      </c>
      <c r="E812" s="508" t="s">
        <v>535</v>
      </c>
      <c r="F812" s="509" t="s">
        <v>535</v>
      </c>
    </row>
    <row r="813" spans="1:6" ht="24" x14ac:dyDescent="0.2">
      <c r="A813" s="452"/>
      <c r="B813" s="800"/>
      <c r="C813" s="506"/>
      <c r="D813" s="507" t="s">
        <v>750</v>
      </c>
      <c r="E813" s="508" t="s">
        <v>730</v>
      </c>
      <c r="F813" s="509" t="s">
        <v>1902</v>
      </c>
    </row>
    <row r="814" spans="1:6" x14ac:dyDescent="0.2">
      <c r="A814" s="452"/>
      <c r="B814" s="800"/>
      <c r="C814" s="506"/>
      <c r="D814" s="507" t="s">
        <v>900</v>
      </c>
      <c r="E814" s="508" t="s">
        <v>903</v>
      </c>
      <c r="F814" s="509" t="s">
        <v>1903</v>
      </c>
    </row>
    <row r="815" spans="1:6" ht="24" x14ac:dyDescent="0.2">
      <c r="A815" s="452"/>
      <c r="B815" s="800"/>
      <c r="C815" s="506"/>
      <c r="D815" s="507" t="s">
        <v>752</v>
      </c>
      <c r="E815" s="508" t="s">
        <v>896</v>
      </c>
      <c r="F815" s="509" t="s">
        <v>1904</v>
      </c>
    </row>
    <row r="816" spans="1:6" x14ac:dyDescent="0.2">
      <c r="A816" s="452"/>
      <c r="B816" s="800"/>
      <c r="C816" s="506"/>
      <c r="D816" s="507" t="s">
        <v>974</v>
      </c>
      <c r="E816" s="508" t="s">
        <v>960</v>
      </c>
      <c r="F816" s="509" t="s">
        <v>1905</v>
      </c>
    </row>
    <row r="817" spans="1:6" x14ac:dyDescent="0.2">
      <c r="A817" s="452"/>
      <c r="B817" s="800"/>
      <c r="C817" s="506"/>
      <c r="D817" s="507" t="s">
        <v>975</v>
      </c>
      <c r="E817" s="508" t="s">
        <v>912</v>
      </c>
      <c r="F817" s="509" t="s">
        <v>1906</v>
      </c>
    </row>
    <row r="818" spans="1:6" x14ac:dyDescent="0.2">
      <c r="A818" s="452"/>
      <c r="B818" s="800"/>
      <c r="C818" s="506"/>
      <c r="D818" s="507" t="s">
        <v>976</v>
      </c>
      <c r="E818" s="508" t="s">
        <v>912</v>
      </c>
      <c r="F818" s="509" t="s">
        <v>1906</v>
      </c>
    </row>
    <row r="819" spans="1:6" ht="24" x14ac:dyDescent="0.2">
      <c r="A819" s="452"/>
      <c r="B819" s="800"/>
      <c r="C819" s="506"/>
      <c r="D819" s="507" t="s">
        <v>977</v>
      </c>
      <c r="E819" s="508" t="s">
        <v>978</v>
      </c>
      <c r="F819" s="509" t="s">
        <v>1907</v>
      </c>
    </row>
    <row r="820" spans="1:6" x14ac:dyDescent="0.2">
      <c r="A820" s="452"/>
      <c r="B820" s="800"/>
      <c r="C820" s="506"/>
      <c r="D820" s="507" t="s">
        <v>979</v>
      </c>
      <c r="E820" s="508" t="s">
        <v>730</v>
      </c>
      <c r="F820" s="509" t="s">
        <v>1902</v>
      </c>
    </row>
    <row r="821" spans="1:6" x14ac:dyDescent="0.2">
      <c r="A821" s="452"/>
      <c r="B821" s="800"/>
      <c r="C821" s="506"/>
      <c r="D821" s="507" t="s">
        <v>980</v>
      </c>
      <c r="E821" s="508" t="s">
        <v>921</v>
      </c>
      <c r="F821" s="509">
        <v>660.37</v>
      </c>
    </row>
    <row r="822" spans="1:6" x14ac:dyDescent="0.2">
      <c r="A822" s="452"/>
      <c r="B822" s="800"/>
      <c r="C822" s="506"/>
      <c r="D822" s="507" t="s">
        <v>981</v>
      </c>
      <c r="E822" s="508" t="s">
        <v>936</v>
      </c>
      <c r="F822" s="509" t="s">
        <v>1908</v>
      </c>
    </row>
    <row r="823" spans="1:6" x14ac:dyDescent="0.2">
      <c r="A823" s="452"/>
      <c r="B823" s="800"/>
      <c r="C823" s="506"/>
      <c r="D823" s="507" t="s">
        <v>902</v>
      </c>
      <c r="E823" s="508" t="s">
        <v>535</v>
      </c>
      <c r="F823" s="509" t="s">
        <v>535</v>
      </c>
    </row>
    <row r="824" spans="1:6" x14ac:dyDescent="0.2">
      <c r="A824" s="452"/>
      <c r="B824" s="800"/>
      <c r="C824" s="506"/>
      <c r="D824" s="507" t="s">
        <v>753</v>
      </c>
      <c r="E824" s="508" t="s">
        <v>535</v>
      </c>
      <c r="F824" s="509" t="s">
        <v>535</v>
      </c>
    </row>
    <row r="825" spans="1:6" ht="24" x14ac:dyDescent="0.2">
      <c r="A825" s="452"/>
      <c r="B825" s="800"/>
      <c r="C825" s="506"/>
      <c r="D825" s="507" t="s">
        <v>904</v>
      </c>
      <c r="E825" s="508" t="s">
        <v>934</v>
      </c>
      <c r="F825" s="509" t="s">
        <v>1909</v>
      </c>
    </row>
    <row r="826" spans="1:6" x14ac:dyDescent="0.2">
      <c r="A826" s="452"/>
      <c r="B826" s="800"/>
      <c r="C826" s="506"/>
      <c r="D826" s="507" t="s">
        <v>905</v>
      </c>
      <c r="E826" s="508" t="s">
        <v>921</v>
      </c>
      <c r="F826" s="509">
        <v>660.37</v>
      </c>
    </row>
    <row r="827" spans="1:6" x14ac:dyDescent="0.2">
      <c r="A827" s="452"/>
      <c r="B827" s="800"/>
      <c r="C827" s="506"/>
      <c r="D827" s="507" t="s">
        <v>728</v>
      </c>
      <c r="E827" s="508" t="s">
        <v>731</v>
      </c>
      <c r="F827" s="509" t="s">
        <v>1910</v>
      </c>
    </row>
    <row r="828" spans="1:6" x14ac:dyDescent="0.2">
      <c r="A828" s="452"/>
      <c r="B828" s="801"/>
      <c r="C828" s="506"/>
      <c r="D828" s="507" t="s">
        <v>707</v>
      </c>
      <c r="E828" s="508" t="s">
        <v>898</v>
      </c>
      <c r="F828" s="509"/>
    </row>
    <row r="829" spans="1:6" ht="63.75" x14ac:dyDescent="0.2">
      <c r="A829" s="452"/>
      <c r="B829" s="871">
        <v>43</v>
      </c>
      <c r="C829" s="502" t="s">
        <v>1911</v>
      </c>
      <c r="D829" s="503" t="s">
        <v>986</v>
      </c>
      <c r="E829" s="504" t="s">
        <v>1912</v>
      </c>
      <c r="F829" s="505" t="s">
        <v>1913</v>
      </c>
    </row>
    <row r="830" spans="1:6" x14ac:dyDescent="0.2">
      <c r="A830" s="452"/>
      <c r="B830" s="800"/>
      <c r="C830" s="506"/>
      <c r="D830" s="507" t="s">
        <v>708</v>
      </c>
      <c r="E830" s="508" t="s">
        <v>982</v>
      </c>
      <c r="F830" s="509" t="s">
        <v>535</v>
      </c>
    </row>
    <row r="831" spans="1:6" ht="36" x14ac:dyDescent="0.2">
      <c r="A831" s="452"/>
      <c r="B831" s="800"/>
      <c r="C831" s="506"/>
      <c r="D831" s="507" t="s">
        <v>1663</v>
      </c>
      <c r="E831" s="508" t="s">
        <v>1664</v>
      </c>
      <c r="F831" s="509" t="s">
        <v>535</v>
      </c>
    </row>
    <row r="832" spans="1:6" x14ac:dyDescent="0.2">
      <c r="A832" s="452"/>
      <c r="B832" s="800"/>
      <c r="C832" s="506"/>
      <c r="D832" s="507" t="s">
        <v>729</v>
      </c>
      <c r="E832" s="508" t="s">
        <v>535</v>
      </c>
      <c r="F832" s="509" t="s">
        <v>535</v>
      </c>
    </row>
    <row r="833" spans="1:6" ht="24" x14ac:dyDescent="0.2">
      <c r="A833" s="452"/>
      <c r="B833" s="800"/>
      <c r="C833" s="506"/>
      <c r="D833" s="507" t="s">
        <v>750</v>
      </c>
      <c r="E833" s="508" t="s">
        <v>730</v>
      </c>
      <c r="F833" s="509">
        <v>405.14</v>
      </c>
    </row>
    <row r="834" spans="1:6" x14ac:dyDescent="0.2">
      <c r="A834" s="452"/>
      <c r="B834" s="800"/>
      <c r="C834" s="506"/>
      <c r="D834" s="507" t="s">
        <v>900</v>
      </c>
      <c r="E834" s="508" t="s">
        <v>903</v>
      </c>
      <c r="F834" s="509" t="s">
        <v>1914</v>
      </c>
    </row>
    <row r="835" spans="1:6" ht="24" x14ac:dyDescent="0.2">
      <c r="A835" s="452"/>
      <c r="B835" s="800"/>
      <c r="C835" s="506"/>
      <c r="D835" s="507" t="s">
        <v>752</v>
      </c>
      <c r="E835" s="508" t="s">
        <v>896</v>
      </c>
      <c r="F835" s="509" t="s">
        <v>1915</v>
      </c>
    </row>
    <row r="836" spans="1:6" x14ac:dyDescent="0.2">
      <c r="A836" s="452"/>
      <c r="B836" s="800"/>
      <c r="C836" s="506"/>
      <c r="D836" s="507" t="s">
        <v>974</v>
      </c>
      <c r="E836" s="508" t="s">
        <v>960</v>
      </c>
      <c r="F836" s="509" t="s">
        <v>1916</v>
      </c>
    </row>
    <row r="837" spans="1:6" x14ac:dyDescent="0.2">
      <c r="A837" s="452"/>
      <c r="B837" s="800"/>
      <c r="C837" s="506"/>
      <c r="D837" s="507" t="s">
        <v>975</v>
      </c>
      <c r="E837" s="508" t="s">
        <v>912</v>
      </c>
      <c r="F837" s="509">
        <v>607.71</v>
      </c>
    </row>
    <row r="838" spans="1:6" x14ac:dyDescent="0.2">
      <c r="A838" s="452"/>
      <c r="B838" s="800"/>
      <c r="C838" s="506"/>
      <c r="D838" s="507" t="s">
        <v>976</v>
      </c>
      <c r="E838" s="508" t="s">
        <v>912</v>
      </c>
      <c r="F838" s="509">
        <v>607.71</v>
      </c>
    </row>
    <row r="839" spans="1:6" ht="24" x14ac:dyDescent="0.2">
      <c r="A839" s="452"/>
      <c r="B839" s="800"/>
      <c r="C839" s="506"/>
      <c r="D839" s="507" t="s">
        <v>977</v>
      </c>
      <c r="E839" s="508" t="s">
        <v>978</v>
      </c>
      <c r="F839" s="509" t="s">
        <v>1917</v>
      </c>
    </row>
    <row r="840" spans="1:6" x14ac:dyDescent="0.2">
      <c r="A840" s="452"/>
      <c r="B840" s="800"/>
      <c r="C840" s="506"/>
      <c r="D840" s="507" t="s">
        <v>979</v>
      </c>
      <c r="E840" s="508" t="s">
        <v>730</v>
      </c>
      <c r="F840" s="509">
        <v>405.14</v>
      </c>
    </row>
    <row r="841" spans="1:6" x14ac:dyDescent="0.2">
      <c r="A841" s="452"/>
      <c r="B841" s="800"/>
      <c r="C841" s="506"/>
      <c r="D841" s="507" t="s">
        <v>980</v>
      </c>
      <c r="E841" s="508" t="s">
        <v>921</v>
      </c>
      <c r="F841" s="509">
        <v>202.57</v>
      </c>
    </row>
    <row r="842" spans="1:6" x14ac:dyDescent="0.2">
      <c r="A842" s="452"/>
      <c r="B842" s="800"/>
      <c r="C842" s="506"/>
      <c r="D842" s="507" t="s">
        <v>981</v>
      </c>
      <c r="E842" s="508" t="s">
        <v>936</v>
      </c>
      <c r="F842" s="509" t="s">
        <v>1918</v>
      </c>
    </row>
    <row r="843" spans="1:6" x14ac:dyDescent="0.2">
      <c r="A843" s="452"/>
      <c r="B843" s="800"/>
      <c r="C843" s="506"/>
      <c r="D843" s="507" t="s">
        <v>902</v>
      </c>
      <c r="E843" s="508" t="s">
        <v>535</v>
      </c>
      <c r="F843" s="509" t="s">
        <v>535</v>
      </c>
    </row>
    <row r="844" spans="1:6" x14ac:dyDescent="0.2">
      <c r="A844" s="452"/>
      <c r="B844" s="800"/>
      <c r="C844" s="506"/>
      <c r="D844" s="507" t="s">
        <v>753</v>
      </c>
      <c r="E844" s="508" t="s">
        <v>535</v>
      </c>
      <c r="F844" s="509" t="s">
        <v>535</v>
      </c>
    </row>
    <row r="845" spans="1:6" ht="24" x14ac:dyDescent="0.2">
      <c r="A845" s="452"/>
      <c r="B845" s="800"/>
      <c r="C845" s="506"/>
      <c r="D845" s="507" t="s">
        <v>904</v>
      </c>
      <c r="E845" s="508" t="s">
        <v>934</v>
      </c>
      <c r="F845" s="509" t="s">
        <v>1919</v>
      </c>
    </row>
    <row r="846" spans="1:6" x14ac:dyDescent="0.2">
      <c r="A846" s="452"/>
      <c r="B846" s="800"/>
      <c r="C846" s="506"/>
      <c r="D846" s="507" t="s">
        <v>905</v>
      </c>
      <c r="E846" s="508" t="s">
        <v>921</v>
      </c>
      <c r="F846" s="509">
        <v>202.57</v>
      </c>
    </row>
    <row r="847" spans="1:6" x14ac:dyDescent="0.2">
      <c r="A847" s="452"/>
      <c r="B847" s="800"/>
      <c r="C847" s="506"/>
      <c r="D847" s="507" t="s">
        <v>728</v>
      </c>
      <c r="E847" s="508" t="s">
        <v>731</v>
      </c>
      <c r="F847" s="509" t="s">
        <v>1920</v>
      </c>
    </row>
    <row r="848" spans="1:6" x14ac:dyDescent="0.2">
      <c r="A848" s="452"/>
      <c r="B848" s="801"/>
      <c r="C848" s="506"/>
      <c r="D848" s="507" t="s">
        <v>707</v>
      </c>
      <c r="E848" s="508" t="s">
        <v>898</v>
      </c>
      <c r="F848" s="509"/>
    </row>
    <row r="849" spans="1:6" ht="25.5" x14ac:dyDescent="0.2">
      <c r="A849" s="452"/>
      <c r="B849" s="871">
        <v>44</v>
      </c>
      <c r="C849" s="502" t="s">
        <v>1375</v>
      </c>
      <c r="D849" s="503" t="s">
        <v>1265</v>
      </c>
      <c r="E849" s="504" t="s">
        <v>966</v>
      </c>
      <c r="F849" s="505"/>
    </row>
    <row r="850" spans="1:6" x14ac:dyDescent="0.2">
      <c r="A850" s="452"/>
      <c r="B850" s="801"/>
      <c r="C850" s="506"/>
      <c r="D850" s="507" t="s">
        <v>1266</v>
      </c>
      <c r="E850" s="508" t="s">
        <v>1838</v>
      </c>
      <c r="F850" s="509" t="s">
        <v>535</v>
      </c>
    </row>
    <row r="851" spans="1:6" ht="25.5" x14ac:dyDescent="0.2">
      <c r="A851" s="452"/>
      <c r="B851" s="871">
        <v>45</v>
      </c>
      <c r="C851" s="502" t="s">
        <v>1376</v>
      </c>
      <c r="D851" s="503" t="s">
        <v>1265</v>
      </c>
      <c r="E851" s="504" t="s">
        <v>966</v>
      </c>
      <c r="F851" s="505"/>
    </row>
    <row r="852" spans="1:6" x14ac:dyDescent="0.2">
      <c r="A852" s="452"/>
      <c r="B852" s="801"/>
      <c r="C852" s="506"/>
      <c r="D852" s="507" t="s">
        <v>1266</v>
      </c>
      <c r="E852" s="508" t="s">
        <v>1838</v>
      </c>
      <c r="F852" s="509" t="s">
        <v>535</v>
      </c>
    </row>
    <row r="853" spans="1:6" ht="25.5" x14ac:dyDescent="0.2">
      <c r="A853" s="452"/>
      <c r="B853" s="871">
        <v>46</v>
      </c>
      <c r="C853" s="502" t="s">
        <v>1377</v>
      </c>
      <c r="D853" s="503" t="s">
        <v>1265</v>
      </c>
      <c r="E853" s="504" t="s">
        <v>966</v>
      </c>
      <c r="F853" s="505"/>
    </row>
    <row r="854" spans="1:6" x14ac:dyDescent="0.2">
      <c r="A854" s="452"/>
      <c r="B854" s="801"/>
      <c r="C854" s="506"/>
      <c r="D854" s="507" t="s">
        <v>1266</v>
      </c>
      <c r="E854" s="508" t="s">
        <v>1838</v>
      </c>
      <c r="F854" s="509" t="s">
        <v>535</v>
      </c>
    </row>
    <row r="855" spans="1:6" ht="25.5" x14ac:dyDescent="0.2">
      <c r="A855" s="452"/>
      <c r="B855" s="871">
        <v>47</v>
      </c>
      <c r="C855" s="502" t="s">
        <v>1378</v>
      </c>
      <c r="D855" s="503" t="s">
        <v>1265</v>
      </c>
      <c r="E855" s="504" t="s">
        <v>966</v>
      </c>
      <c r="F855" s="505"/>
    </row>
    <row r="856" spans="1:6" x14ac:dyDescent="0.2">
      <c r="A856" s="452"/>
      <c r="B856" s="801"/>
      <c r="C856" s="506"/>
      <c r="D856" s="507" t="s">
        <v>1266</v>
      </c>
      <c r="E856" s="508" t="s">
        <v>1838</v>
      </c>
      <c r="F856" s="509" t="s">
        <v>535</v>
      </c>
    </row>
    <row r="857" spans="1:6" ht="38.25" x14ac:dyDescent="0.2">
      <c r="A857" s="452"/>
      <c r="B857" s="871">
        <v>48</v>
      </c>
      <c r="C857" s="502" t="s">
        <v>1379</v>
      </c>
      <c r="D857" s="503" t="s">
        <v>1380</v>
      </c>
      <c r="E857" s="504" t="s">
        <v>1921</v>
      </c>
      <c r="F857" s="505" t="s">
        <v>1922</v>
      </c>
    </row>
    <row r="858" spans="1:6" x14ac:dyDescent="0.2">
      <c r="A858" s="452"/>
      <c r="B858" s="800"/>
      <c r="C858" s="506"/>
      <c r="D858" s="507" t="s">
        <v>708</v>
      </c>
      <c r="E858" s="508" t="s">
        <v>1357</v>
      </c>
      <c r="F858" s="509" t="s">
        <v>535</v>
      </c>
    </row>
    <row r="859" spans="1:6" ht="36" x14ac:dyDescent="0.2">
      <c r="A859" s="452"/>
      <c r="B859" s="801"/>
      <c r="C859" s="506"/>
      <c r="D859" s="507" t="s">
        <v>1923</v>
      </c>
      <c r="E859" s="508" t="s">
        <v>1924</v>
      </c>
      <c r="F859" s="509" t="s">
        <v>535</v>
      </c>
    </row>
    <row r="860" spans="1:6" ht="38.25" x14ac:dyDescent="0.2">
      <c r="A860" s="452"/>
      <c r="B860" s="871">
        <v>49</v>
      </c>
      <c r="C860" s="502" t="s">
        <v>1384</v>
      </c>
      <c r="D860" s="503" t="s">
        <v>1380</v>
      </c>
      <c r="E860" s="504" t="s">
        <v>1925</v>
      </c>
      <c r="F860" s="505" t="s">
        <v>1926</v>
      </c>
    </row>
    <row r="861" spans="1:6" x14ac:dyDescent="0.2">
      <c r="A861" s="452"/>
      <c r="B861" s="800"/>
      <c r="C861" s="506"/>
      <c r="D861" s="507" t="s">
        <v>708</v>
      </c>
      <c r="E861" s="508" t="s">
        <v>1357</v>
      </c>
      <c r="F861" s="509" t="s">
        <v>535</v>
      </c>
    </row>
    <row r="862" spans="1:6" ht="36" x14ac:dyDescent="0.2">
      <c r="A862" s="452"/>
      <c r="B862" s="800"/>
      <c r="C862" s="506"/>
      <c r="D862" s="507" t="s">
        <v>1663</v>
      </c>
      <c r="E862" s="508" t="s">
        <v>1664</v>
      </c>
      <c r="F862" s="509" t="s">
        <v>535</v>
      </c>
    </row>
    <row r="863" spans="1:6" ht="36" x14ac:dyDescent="0.2">
      <c r="A863" s="452"/>
      <c r="B863" s="801"/>
      <c r="C863" s="506"/>
      <c r="D863" s="507" t="s">
        <v>1387</v>
      </c>
      <c r="E863" s="508" t="s">
        <v>1388</v>
      </c>
      <c r="F863" s="509" t="s">
        <v>535</v>
      </c>
    </row>
    <row r="864" spans="1:6" ht="51" x14ac:dyDescent="0.2">
      <c r="A864" s="452"/>
      <c r="B864" s="871">
        <v>50</v>
      </c>
      <c r="C864" s="502" t="s">
        <v>1389</v>
      </c>
      <c r="D864" s="503" t="s">
        <v>1380</v>
      </c>
      <c r="E864" s="504" t="s">
        <v>1921</v>
      </c>
      <c r="F864" s="505" t="s">
        <v>1922</v>
      </c>
    </row>
    <row r="865" spans="1:6" x14ac:dyDescent="0.2">
      <c r="A865" s="452"/>
      <c r="B865" s="800"/>
      <c r="C865" s="506"/>
      <c r="D865" s="507" t="s">
        <v>708</v>
      </c>
      <c r="E865" s="508" t="s">
        <v>1357</v>
      </c>
      <c r="F865" s="509" t="s">
        <v>535</v>
      </c>
    </row>
    <row r="866" spans="1:6" ht="36" x14ac:dyDescent="0.2">
      <c r="A866" s="452"/>
      <c r="B866" s="801"/>
      <c r="C866" s="506"/>
      <c r="D866" s="507" t="s">
        <v>1923</v>
      </c>
      <c r="E866" s="508" t="s">
        <v>1924</v>
      </c>
      <c r="F866" s="509" t="s">
        <v>535</v>
      </c>
    </row>
    <row r="867" spans="1:6" ht="51" x14ac:dyDescent="0.2">
      <c r="A867" s="452"/>
      <c r="B867" s="871">
        <v>51</v>
      </c>
      <c r="C867" s="502" t="s">
        <v>1390</v>
      </c>
      <c r="D867" s="503" t="s">
        <v>1289</v>
      </c>
      <c r="E867" s="504" t="s">
        <v>1897</v>
      </c>
      <c r="F867" s="505">
        <v>90.78</v>
      </c>
    </row>
    <row r="868" spans="1:6" x14ac:dyDescent="0.2">
      <c r="A868" s="452"/>
      <c r="B868" s="800"/>
      <c r="C868" s="506"/>
      <c r="D868" s="507" t="s">
        <v>1344</v>
      </c>
      <c r="E868" s="508" t="s">
        <v>1345</v>
      </c>
      <c r="F868" s="509" t="s">
        <v>535</v>
      </c>
    </row>
    <row r="869" spans="1:6" x14ac:dyDescent="0.2">
      <c r="A869" s="452"/>
      <c r="B869" s="800"/>
      <c r="C869" s="506"/>
      <c r="D869" s="507" t="s">
        <v>708</v>
      </c>
      <c r="E869" s="508" t="s">
        <v>1859</v>
      </c>
      <c r="F869" s="509" t="s">
        <v>535</v>
      </c>
    </row>
    <row r="870" spans="1:6" ht="36" x14ac:dyDescent="0.2">
      <c r="A870" s="452"/>
      <c r="B870" s="800"/>
      <c r="C870" s="506"/>
      <c r="D870" s="507" t="s">
        <v>1663</v>
      </c>
      <c r="E870" s="508" t="s">
        <v>987</v>
      </c>
      <c r="F870" s="509" t="s">
        <v>535</v>
      </c>
    </row>
    <row r="871" spans="1:6" x14ac:dyDescent="0.2">
      <c r="A871" s="452"/>
      <c r="B871" s="800"/>
      <c r="C871" s="506"/>
      <c r="D871" s="507" t="s">
        <v>729</v>
      </c>
      <c r="E871" s="508" t="s">
        <v>535</v>
      </c>
      <c r="F871" s="509" t="s">
        <v>535</v>
      </c>
    </row>
    <row r="872" spans="1:6" ht="24" x14ac:dyDescent="0.2">
      <c r="A872" s="452"/>
      <c r="B872" s="800"/>
      <c r="C872" s="506"/>
      <c r="D872" s="507" t="s">
        <v>750</v>
      </c>
      <c r="E872" s="508" t="s">
        <v>730</v>
      </c>
      <c r="F872" s="509">
        <v>1.82</v>
      </c>
    </row>
    <row r="873" spans="1:6" x14ac:dyDescent="0.2">
      <c r="A873" s="452"/>
      <c r="B873" s="800"/>
      <c r="C873" s="506"/>
      <c r="D873" s="507" t="s">
        <v>900</v>
      </c>
      <c r="E873" s="508" t="s">
        <v>903</v>
      </c>
      <c r="F873" s="509">
        <v>5.45</v>
      </c>
    </row>
    <row r="874" spans="1:6" ht="24" x14ac:dyDescent="0.2">
      <c r="A874" s="452"/>
      <c r="B874" s="800"/>
      <c r="C874" s="506"/>
      <c r="D874" s="507" t="s">
        <v>752</v>
      </c>
      <c r="E874" s="508" t="s">
        <v>896</v>
      </c>
      <c r="F874" s="509">
        <v>14.52</v>
      </c>
    </row>
    <row r="875" spans="1:6" x14ac:dyDescent="0.2">
      <c r="A875" s="452"/>
      <c r="B875" s="800"/>
      <c r="C875" s="506"/>
      <c r="D875" s="507" t="s">
        <v>974</v>
      </c>
      <c r="E875" s="508" t="s">
        <v>960</v>
      </c>
      <c r="F875" s="509">
        <v>15.43</v>
      </c>
    </row>
    <row r="876" spans="1:6" x14ac:dyDescent="0.2">
      <c r="A876" s="452"/>
      <c r="B876" s="800"/>
      <c r="C876" s="506"/>
      <c r="D876" s="507" t="s">
        <v>975</v>
      </c>
      <c r="E876" s="508" t="s">
        <v>912</v>
      </c>
      <c r="F876" s="509">
        <v>2.72</v>
      </c>
    </row>
    <row r="877" spans="1:6" x14ac:dyDescent="0.2">
      <c r="A877" s="452"/>
      <c r="B877" s="800"/>
      <c r="C877" s="506"/>
      <c r="D877" s="507" t="s">
        <v>976</v>
      </c>
      <c r="E877" s="508" t="s">
        <v>912</v>
      </c>
      <c r="F877" s="509">
        <v>2.72</v>
      </c>
    </row>
    <row r="878" spans="1:6" ht="24" x14ac:dyDescent="0.2">
      <c r="A878" s="452"/>
      <c r="B878" s="800"/>
      <c r="C878" s="506"/>
      <c r="D878" s="507" t="s">
        <v>977</v>
      </c>
      <c r="E878" s="508" t="s">
        <v>978</v>
      </c>
      <c r="F878" s="509">
        <v>9.99</v>
      </c>
    </row>
    <row r="879" spans="1:6" x14ac:dyDescent="0.2">
      <c r="A879" s="452"/>
      <c r="B879" s="800"/>
      <c r="C879" s="506"/>
      <c r="D879" s="507" t="s">
        <v>979</v>
      </c>
      <c r="E879" s="508" t="s">
        <v>730</v>
      </c>
      <c r="F879" s="509">
        <v>1.82</v>
      </c>
    </row>
    <row r="880" spans="1:6" x14ac:dyDescent="0.2">
      <c r="A880" s="452"/>
      <c r="B880" s="800"/>
      <c r="C880" s="506"/>
      <c r="D880" s="507" t="s">
        <v>980</v>
      </c>
      <c r="E880" s="508" t="s">
        <v>921</v>
      </c>
      <c r="F880" s="509">
        <v>0.91</v>
      </c>
    </row>
    <row r="881" spans="1:6" x14ac:dyDescent="0.2">
      <c r="A881" s="452"/>
      <c r="B881" s="800"/>
      <c r="C881" s="506"/>
      <c r="D881" s="507" t="s">
        <v>981</v>
      </c>
      <c r="E881" s="508" t="s">
        <v>936</v>
      </c>
      <c r="F881" s="509">
        <v>18.16</v>
      </c>
    </row>
    <row r="882" spans="1:6" x14ac:dyDescent="0.2">
      <c r="A882" s="452"/>
      <c r="B882" s="800"/>
      <c r="C882" s="506"/>
      <c r="D882" s="507" t="s">
        <v>902</v>
      </c>
      <c r="E882" s="508" t="s">
        <v>535</v>
      </c>
      <c r="F882" s="509" t="s">
        <v>535</v>
      </c>
    </row>
    <row r="883" spans="1:6" x14ac:dyDescent="0.2">
      <c r="A883" s="452"/>
      <c r="B883" s="800"/>
      <c r="C883" s="506"/>
      <c r="D883" s="507" t="s">
        <v>753</v>
      </c>
      <c r="E883" s="508" t="s">
        <v>535</v>
      </c>
      <c r="F883" s="509" t="s">
        <v>535</v>
      </c>
    </row>
    <row r="884" spans="1:6" ht="24" x14ac:dyDescent="0.2">
      <c r="A884" s="452"/>
      <c r="B884" s="800"/>
      <c r="C884" s="506"/>
      <c r="D884" s="507" t="s">
        <v>904</v>
      </c>
      <c r="E884" s="508" t="s">
        <v>934</v>
      </c>
      <c r="F884" s="509">
        <v>9.08</v>
      </c>
    </row>
    <row r="885" spans="1:6" x14ac:dyDescent="0.2">
      <c r="A885" s="452"/>
      <c r="B885" s="800"/>
      <c r="C885" s="506"/>
      <c r="D885" s="507" t="s">
        <v>905</v>
      </c>
      <c r="E885" s="508" t="s">
        <v>921</v>
      </c>
      <c r="F885" s="509">
        <v>0.91</v>
      </c>
    </row>
    <row r="886" spans="1:6" x14ac:dyDescent="0.2">
      <c r="A886" s="452"/>
      <c r="B886" s="800"/>
      <c r="C886" s="506"/>
      <c r="D886" s="507" t="s">
        <v>728</v>
      </c>
      <c r="E886" s="508" t="s">
        <v>731</v>
      </c>
      <c r="F886" s="509">
        <v>7.26</v>
      </c>
    </row>
    <row r="887" spans="1:6" x14ac:dyDescent="0.2">
      <c r="A887" s="452"/>
      <c r="B887" s="801"/>
      <c r="C887" s="506"/>
      <c r="D887" s="507" t="s">
        <v>707</v>
      </c>
      <c r="E887" s="508" t="s">
        <v>898</v>
      </c>
      <c r="F887" s="509"/>
    </row>
    <row r="888" spans="1:6" ht="38.25" x14ac:dyDescent="0.2">
      <c r="A888" s="452"/>
      <c r="B888" s="871">
        <v>52</v>
      </c>
      <c r="C888" s="502" t="s">
        <v>1391</v>
      </c>
      <c r="D888" s="503" t="s">
        <v>1392</v>
      </c>
      <c r="E888" s="504" t="s">
        <v>1927</v>
      </c>
      <c r="F888" s="505" t="s">
        <v>1928</v>
      </c>
    </row>
    <row r="889" spans="1:6" ht="48" x14ac:dyDescent="0.2">
      <c r="A889" s="452"/>
      <c r="B889" s="800"/>
      <c r="C889" s="506"/>
      <c r="D889" s="507" t="s">
        <v>1929</v>
      </c>
      <c r="E889" s="508" t="s">
        <v>1930</v>
      </c>
      <c r="F889" s="509" t="s">
        <v>535</v>
      </c>
    </row>
    <row r="890" spans="1:6" ht="36" x14ac:dyDescent="0.2">
      <c r="A890" s="452"/>
      <c r="B890" s="800"/>
      <c r="C890" s="506"/>
      <c r="D890" s="507" t="s">
        <v>988</v>
      </c>
      <c r="E890" s="508" t="s">
        <v>1397</v>
      </c>
      <c r="F890" s="509" t="s">
        <v>535</v>
      </c>
    </row>
    <row r="891" spans="1:6" x14ac:dyDescent="0.2">
      <c r="A891" s="452"/>
      <c r="B891" s="800"/>
      <c r="C891" s="506"/>
      <c r="D891" s="507" t="s">
        <v>708</v>
      </c>
      <c r="E891" s="508" t="s">
        <v>955</v>
      </c>
      <c r="F891" s="509" t="s">
        <v>535</v>
      </c>
    </row>
    <row r="892" spans="1:6" x14ac:dyDescent="0.2">
      <c r="A892" s="452"/>
      <c r="B892" s="800"/>
      <c r="C892" s="506"/>
      <c r="D892" s="507" t="s">
        <v>729</v>
      </c>
      <c r="E892" s="508" t="s">
        <v>535</v>
      </c>
      <c r="F892" s="509" t="s">
        <v>535</v>
      </c>
    </row>
    <row r="893" spans="1:6" x14ac:dyDescent="0.2">
      <c r="A893" s="452"/>
      <c r="B893" s="800"/>
      <c r="C893" s="506"/>
      <c r="D893" s="507" t="s">
        <v>937</v>
      </c>
      <c r="E893" s="508" t="s">
        <v>535</v>
      </c>
      <c r="F893" s="509" t="s">
        <v>535</v>
      </c>
    </row>
    <row r="894" spans="1:6" ht="24" x14ac:dyDescent="0.2">
      <c r="A894" s="452"/>
      <c r="B894" s="800"/>
      <c r="C894" s="506"/>
      <c r="D894" s="507" t="s">
        <v>938</v>
      </c>
      <c r="E894" s="508" t="s">
        <v>731</v>
      </c>
      <c r="F894" s="509" t="s">
        <v>1931</v>
      </c>
    </row>
    <row r="895" spans="1:6" x14ac:dyDescent="0.2">
      <c r="A895" s="452"/>
      <c r="B895" s="800"/>
      <c r="C895" s="506"/>
      <c r="D895" s="507" t="s">
        <v>929</v>
      </c>
      <c r="E895" s="508" t="s">
        <v>535</v>
      </c>
      <c r="F895" s="509" t="s">
        <v>535</v>
      </c>
    </row>
    <row r="896" spans="1:6" x14ac:dyDescent="0.2">
      <c r="A896" s="452"/>
      <c r="B896" s="800"/>
      <c r="C896" s="506"/>
      <c r="D896" s="507" t="s">
        <v>939</v>
      </c>
      <c r="E896" s="508" t="s">
        <v>535</v>
      </c>
      <c r="F896" s="509" t="s">
        <v>535</v>
      </c>
    </row>
    <row r="897" spans="1:6" x14ac:dyDescent="0.2">
      <c r="A897" s="452"/>
      <c r="B897" s="800"/>
      <c r="C897" s="506"/>
      <c r="D897" s="507" t="s">
        <v>940</v>
      </c>
      <c r="E897" s="508" t="s">
        <v>535</v>
      </c>
      <c r="F897" s="509" t="s">
        <v>535</v>
      </c>
    </row>
    <row r="898" spans="1:6" ht="24" x14ac:dyDescent="0.2">
      <c r="A898" s="452"/>
      <c r="B898" s="800"/>
      <c r="C898" s="506"/>
      <c r="D898" s="507" t="s">
        <v>904</v>
      </c>
      <c r="E898" s="508" t="s">
        <v>915</v>
      </c>
      <c r="F898" s="509" t="s">
        <v>1932</v>
      </c>
    </row>
    <row r="899" spans="1:6" x14ac:dyDescent="0.2">
      <c r="A899" s="452"/>
      <c r="B899" s="800"/>
      <c r="C899" s="506"/>
      <c r="D899" s="507" t="s">
        <v>728</v>
      </c>
      <c r="E899" s="508" t="s">
        <v>934</v>
      </c>
      <c r="F899" s="509" t="s">
        <v>1933</v>
      </c>
    </row>
    <row r="900" spans="1:6" ht="48" x14ac:dyDescent="0.2">
      <c r="A900" s="452"/>
      <c r="B900" s="800"/>
      <c r="C900" s="506"/>
      <c r="D900" s="507" t="s">
        <v>941</v>
      </c>
      <c r="E900" s="508" t="s">
        <v>942</v>
      </c>
      <c r="F900" s="509" t="s">
        <v>1934</v>
      </c>
    </row>
    <row r="901" spans="1:6" ht="48" x14ac:dyDescent="0.2">
      <c r="A901" s="452"/>
      <c r="B901" s="800"/>
      <c r="C901" s="506"/>
      <c r="D901" s="507" t="s">
        <v>943</v>
      </c>
      <c r="E901" s="508" t="s">
        <v>959</v>
      </c>
      <c r="F901" s="509" t="s">
        <v>1935</v>
      </c>
    </row>
    <row r="902" spans="1:6" ht="48" x14ac:dyDescent="0.2">
      <c r="A902" s="452"/>
      <c r="B902" s="800"/>
      <c r="C902" s="506"/>
      <c r="D902" s="507" t="s">
        <v>945</v>
      </c>
      <c r="E902" s="508" t="s">
        <v>946</v>
      </c>
      <c r="F902" s="509">
        <v>381.67</v>
      </c>
    </row>
    <row r="903" spans="1:6" ht="48" x14ac:dyDescent="0.2">
      <c r="A903" s="452"/>
      <c r="B903" s="800"/>
      <c r="C903" s="506"/>
      <c r="D903" s="507" t="s">
        <v>947</v>
      </c>
      <c r="E903" s="508" t="s">
        <v>948</v>
      </c>
      <c r="F903" s="509">
        <v>636.12</v>
      </c>
    </row>
    <row r="904" spans="1:6" ht="48" x14ac:dyDescent="0.2">
      <c r="A904" s="452"/>
      <c r="B904" s="800"/>
      <c r="C904" s="506"/>
      <c r="D904" s="507" t="s">
        <v>949</v>
      </c>
      <c r="E904" s="508" t="s">
        <v>960</v>
      </c>
      <c r="F904" s="509" t="s">
        <v>1936</v>
      </c>
    </row>
    <row r="905" spans="1:6" ht="48" x14ac:dyDescent="0.2">
      <c r="A905" s="452"/>
      <c r="B905" s="800"/>
      <c r="C905" s="506"/>
      <c r="D905" s="507" t="s">
        <v>950</v>
      </c>
      <c r="E905" s="508" t="s">
        <v>961</v>
      </c>
      <c r="F905" s="509" t="s">
        <v>1937</v>
      </c>
    </row>
    <row r="906" spans="1:6" ht="48" x14ac:dyDescent="0.2">
      <c r="A906" s="452"/>
      <c r="B906" s="800"/>
      <c r="C906" s="506"/>
      <c r="D906" s="507" t="s">
        <v>951</v>
      </c>
      <c r="E906" s="508" t="s">
        <v>948</v>
      </c>
      <c r="F906" s="509">
        <v>636.12</v>
      </c>
    </row>
    <row r="907" spans="1:6" x14ac:dyDescent="0.2">
      <c r="A907" s="452"/>
      <c r="B907" s="801"/>
      <c r="C907" s="506"/>
      <c r="D907" s="507" t="s">
        <v>707</v>
      </c>
      <c r="E907" s="508" t="s">
        <v>898</v>
      </c>
      <c r="F907" s="509"/>
    </row>
    <row r="908" spans="1:6" ht="15" x14ac:dyDescent="0.2">
      <c r="A908" s="452"/>
      <c r="B908" s="880" t="s">
        <v>1402</v>
      </c>
      <c r="C908" s="881"/>
      <c r="D908" s="881"/>
      <c r="E908" s="881"/>
      <c r="F908" s="881"/>
    </row>
    <row r="909" spans="1:6" ht="25.5" x14ac:dyDescent="0.2">
      <c r="A909" s="452"/>
      <c r="B909" s="871">
        <v>53</v>
      </c>
      <c r="C909" s="502" t="s">
        <v>1403</v>
      </c>
      <c r="D909" s="503" t="s">
        <v>1404</v>
      </c>
      <c r="E909" s="504" t="s">
        <v>1938</v>
      </c>
      <c r="F909" s="505" t="s">
        <v>1939</v>
      </c>
    </row>
    <row r="910" spans="1:6" ht="24" x14ac:dyDescent="0.2">
      <c r="A910" s="452"/>
      <c r="B910" s="800"/>
      <c r="C910" s="506"/>
      <c r="D910" s="507" t="s">
        <v>1407</v>
      </c>
      <c r="E910" s="508" t="s">
        <v>1940</v>
      </c>
      <c r="F910" s="509" t="s">
        <v>535</v>
      </c>
    </row>
    <row r="911" spans="1:6" ht="72" x14ac:dyDescent="0.2">
      <c r="A911" s="452"/>
      <c r="B911" s="800"/>
      <c r="C911" s="506"/>
      <c r="D911" s="507" t="s">
        <v>1409</v>
      </c>
      <c r="E911" s="508" t="s">
        <v>1410</v>
      </c>
      <c r="F911" s="509" t="s">
        <v>535</v>
      </c>
    </row>
    <row r="912" spans="1:6" ht="48" x14ac:dyDescent="0.2">
      <c r="A912" s="452"/>
      <c r="B912" s="800"/>
      <c r="C912" s="506"/>
      <c r="D912" s="507" t="s">
        <v>1411</v>
      </c>
      <c r="E912" s="508" t="s">
        <v>1412</v>
      </c>
      <c r="F912" s="509" t="s">
        <v>535</v>
      </c>
    </row>
    <row r="913" spans="1:6" ht="60" x14ac:dyDescent="0.2">
      <c r="A913" s="452"/>
      <c r="B913" s="800"/>
      <c r="C913" s="506"/>
      <c r="D913" s="507" t="s">
        <v>1413</v>
      </c>
      <c r="E913" s="508" t="s">
        <v>1414</v>
      </c>
      <c r="F913" s="509" t="s">
        <v>535</v>
      </c>
    </row>
    <row r="914" spans="1:6" ht="72" x14ac:dyDescent="0.2">
      <c r="A914" s="452"/>
      <c r="B914" s="800"/>
      <c r="C914" s="506"/>
      <c r="D914" s="507" t="s">
        <v>1415</v>
      </c>
      <c r="E914" s="508" t="s">
        <v>1416</v>
      </c>
      <c r="F914" s="509" t="s">
        <v>535</v>
      </c>
    </row>
    <row r="915" spans="1:6" ht="36" x14ac:dyDescent="0.2">
      <c r="A915" s="452"/>
      <c r="B915" s="800"/>
      <c r="C915" s="506"/>
      <c r="D915" s="507" t="s">
        <v>1417</v>
      </c>
      <c r="E915" s="508" t="s">
        <v>1418</v>
      </c>
      <c r="F915" s="509" t="s">
        <v>535</v>
      </c>
    </row>
    <row r="916" spans="1:6" ht="48" x14ac:dyDescent="0.2">
      <c r="A916" s="452"/>
      <c r="B916" s="800"/>
      <c r="C916" s="506"/>
      <c r="D916" s="507" t="s">
        <v>1419</v>
      </c>
      <c r="E916" s="508" t="s">
        <v>1420</v>
      </c>
      <c r="F916" s="509" t="s">
        <v>535</v>
      </c>
    </row>
    <row r="917" spans="1:6" x14ac:dyDescent="0.2">
      <c r="A917" s="452"/>
      <c r="B917" s="800"/>
      <c r="C917" s="506"/>
      <c r="D917" s="507" t="s">
        <v>1421</v>
      </c>
      <c r="E917" s="508" t="s">
        <v>1422</v>
      </c>
      <c r="F917" s="509" t="s">
        <v>535</v>
      </c>
    </row>
    <row r="918" spans="1:6" ht="60" x14ac:dyDescent="0.2">
      <c r="A918" s="452"/>
      <c r="B918" s="801"/>
      <c r="C918" s="506"/>
      <c r="D918" s="507" t="s">
        <v>1423</v>
      </c>
      <c r="E918" s="508" t="s">
        <v>1424</v>
      </c>
      <c r="F918" s="509" t="s">
        <v>535</v>
      </c>
    </row>
    <row r="919" spans="1:6" ht="25.5" x14ac:dyDescent="0.2">
      <c r="A919" s="452"/>
      <c r="B919" s="871">
        <v>54</v>
      </c>
      <c r="C919" s="502" t="s">
        <v>1425</v>
      </c>
      <c r="D919" s="503" t="s">
        <v>1426</v>
      </c>
      <c r="E919" s="504" t="s">
        <v>1941</v>
      </c>
      <c r="F919" s="505" t="s">
        <v>1942</v>
      </c>
    </row>
    <row r="920" spans="1:6" ht="24" x14ac:dyDescent="0.2">
      <c r="A920" s="452"/>
      <c r="B920" s="800"/>
      <c r="C920" s="506"/>
      <c r="D920" s="507" t="s">
        <v>1429</v>
      </c>
      <c r="E920" s="508" t="s">
        <v>1943</v>
      </c>
      <c r="F920" s="509"/>
    </row>
    <row r="921" spans="1:6" ht="72" x14ac:dyDescent="0.2">
      <c r="A921" s="452"/>
      <c r="B921" s="800"/>
      <c r="C921" s="506"/>
      <c r="D921" s="507" t="s">
        <v>1409</v>
      </c>
      <c r="E921" s="508" t="s">
        <v>1412</v>
      </c>
      <c r="F921" s="509" t="s">
        <v>535</v>
      </c>
    </row>
    <row r="922" spans="1:6" ht="48" x14ac:dyDescent="0.2">
      <c r="A922" s="452"/>
      <c r="B922" s="800"/>
      <c r="C922" s="506"/>
      <c r="D922" s="507" t="s">
        <v>1431</v>
      </c>
      <c r="E922" s="508" t="s">
        <v>1414</v>
      </c>
      <c r="F922" s="509" t="s">
        <v>535</v>
      </c>
    </row>
    <row r="923" spans="1:6" ht="60" x14ac:dyDescent="0.2">
      <c r="A923" s="452"/>
      <c r="B923" s="800"/>
      <c r="C923" s="506"/>
      <c r="D923" s="507" t="s">
        <v>1432</v>
      </c>
      <c r="E923" s="508" t="s">
        <v>1416</v>
      </c>
      <c r="F923" s="509" t="s">
        <v>535</v>
      </c>
    </row>
    <row r="924" spans="1:6" ht="72" x14ac:dyDescent="0.2">
      <c r="A924" s="452"/>
      <c r="B924" s="800"/>
      <c r="C924" s="506"/>
      <c r="D924" s="507" t="s">
        <v>1415</v>
      </c>
      <c r="E924" s="508" t="s">
        <v>989</v>
      </c>
      <c r="F924" s="509" t="s">
        <v>535</v>
      </c>
    </row>
    <row r="925" spans="1:6" ht="36" x14ac:dyDescent="0.2">
      <c r="A925" s="452"/>
      <c r="B925" s="800"/>
      <c r="C925" s="506"/>
      <c r="D925" s="507" t="s">
        <v>1417</v>
      </c>
      <c r="E925" s="508" t="s">
        <v>990</v>
      </c>
      <c r="F925" s="509" t="s">
        <v>535</v>
      </c>
    </row>
    <row r="926" spans="1:6" ht="48" x14ac:dyDescent="0.2">
      <c r="A926" s="452"/>
      <c r="B926" s="800"/>
      <c r="C926" s="506"/>
      <c r="D926" s="507" t="s">
        <v>1433</v>
      </c>
      <c r="E926" s="508" t="s">
        <v>1434</v>
      </c>
      <c r="F926" s="509" t="s">
        <v>535</v>
      </c>
    </row>
    <row r="927" spans="1:6" x14ac:dyDescent="0.2">
      <c r="A927" s="452"/>
      <c r="B927" s="800"/>
      <c r="C927" s="506"/>
      <c r="D927" s="507" t="s">
        <v>1435</v>
      </c>
      <c r="E927" s="508" t="s">
        <v>1436</v>
      </c>
      <c r="F927" s="509" t="s">
        <v>535</v>
      </c>
    </row>
    <row r="928" spans="1:6" ht="60" x14ac:dyDescent="0.2">
      <c r="A928" s="452"/>
      <c r="B928" s="800"/>
      <c r="C928" s="506"/>
      <c r="D928" s="507" t="s">
        <v>1423</v>
      </c>
      <c r="E928" s="508" t="s">
        <v>1437</v>
      </c>
      <c r="F928" s="509" t="s">
        <v>535</v>
      </c>
    </row>
    <row r="929" spans="1:6" x14ac:dyDescent="0.2">
      <c r="A929" s="452"/>
      <c r="B929" s="801"/>
      <c r="C929" s="506"/>
      <c r="D929" s="507"/>
      <c r="E929" s="508"/>
      <c r="F929" s="509" t="s">
        <v>535</v>
      </c>
    </row>
    <row r="930" spans="1:6" ht="25.5" x14ac:dyDescent="0.2">
      <c r="A930" s="452"/>
      <c r="B930" s="871">
        <v>55</v>
      </c>
      <c r="C930" s="502" t="s">
        <v>1438</v>
      </c>
      <c r="D930" s="503" t="s">
        <v>1439</v>
      </c>
      <c r="E930" s="504" t="s">
        <v>1944</v>
      </c>
      <c r="F930" s="505" t="s">
        <v>1945</v>
      </c>
    </row>
    <row r="931" spans="1:6" x14ac:dyDescent="0.2">
      <c r="A931" s="452"/>
      <c r="B931" s="800"/>
      <c r="C931" s="506"/>
      <c r="D931" s="507" t="s">
        <v>1442</v>
      </c>
      <c r="E931" s="508" t="s">
        <v>1443</v>
      </c>
      <c r="F931" s="509"/>
    </row>
    <row r="932" spans="1:6" ht="24" x14ac:dyDescent="0.2">
      <c r="A932" s="452"/>
      <c r="B932" s="800"/>
      <c r="C932" s="506"/>
      <c r="D932" s="507" t="s">
        <v>1444</v>
      </c>
      <c r="E932" s="508" t="s">
        <v>1946</v>
      </c>
      <c r="F932" s="509" t="s">
        <v>535</v>
      </c>
    </row>
    <row r="933" spans="1:6" ht="72" x14ac:dyDescent="0.2">
      <c r="A933" s="452"/>
      <c r="B933" s="800"/>
      <c r="C933" s="506"/>
      <c r="D933" s="507" t="s">
        <v>1409</v>
      </c>
      <c r="E933" s="508" t="s">
        <v>1446</v>
      </c>
      <c r="F933" s="509" t="s">
        <v>535</v>
      </c>
    </row>
    <row r="934" spans="1:6" ht="48" x14ac:dyDescent="0.2">
      <c r="A934" s="452"/>
      <c r="B934" s="800"/>
      <c r="C934" s="506"/>
      <c r="D934" s="507" t="s">
        <v>1447</v>
      </c>
      <c r="E934" s="508" t="s">
        <v>1410</v>
      </c>
      <c r="F934" s="509" t="s">
        <v>535</v>
      </c>
    </row>
    <row r="935" spans="1:6" ht="60" x14ac:dyDescent="0.2">
      <c r="A935" s="452"/>
      <c r="B935" s="800"/>
      <c r="C935" s="506"/>
      <c r="D935" s="507" t="s">
        <v>1448</v>
      </c>
      <c r="E935" s="508" t="s">
        <v>1412</v>
      </c>
      <c r="F935" s="509" t="s">
        <v>535</v>
      </c>
    </row>
    <row r="936" spans="1:6" ht="72" x14ac:dyDescent="0.2">
      <c r="A936" s="452"/>
      <c r="B936" s="800"/>
      <c r="C936" s="506"/>
      <c r="D936" s="507" t="s">
        <v>1415</v>
      </c>
      <c r="E936" s="508" t="s">
        <v>1414</v>
      </c>
      <c r="F936" s="509" t="s">
        <v>535</v>
      </c>
    </row>
    <row r="937" spans="1:6" ht="36" x14ac:dyDescent="0.2">
      <c r="A937" s="452"/>
      <c r="B937" s="800"/>
      <c r="C937" s="506"/>
      <c r="D937" s="507" t="s">
        <v>1417</v>
      </c>
      <c r="E937" s="508" t="s">
        <v>1416</v>
      </c>
      <c r="F937" s="509" t="s">
        <v>535</v>
      </c>
    </row>
    <row r="938" spans="1:6" ht="48" x14ac:dyDescent="0.2">
      <c r="A938" s="452"/>
      <c r="B938" s="800"/>
      <c r="C938" s="506"/>
      <c r="D938" s="507" t="s">
        <v>1433</v>
      </c>
      <c r="E938" s="508" t="s">
        <v>1418</v>
      </c>
      <c r="F938" s="509" t="s">
        <v>535</v>
      </c>
    </row>
    <row r="939" spans="1:6" x14ac:dyDescent="0.2">
      <c r="A939" s="452"/>
      <c r="B939" s="800"/>
      <c r="C939" s="506"/>
      <c r="D939" s="507" t="s">
        <v>1435</v>
      </c>
      <c r="E939" s="508" t="s">
        <v>1420</v>
      </c>
      <c r="F939" s="509" t="s">
        <v>535</v>
      </c>
    </row>
    <row r="940" spans="1:6" ht="60" x14ac:dyDescent="0.2">
      <c r="A940" s="452"/>
      <c r="B940" s="800"/>
      <c r="C940" s="506"/>
      <c r="D940" s="507" t="s">
        <v>1423</v>
      </c>
      <c r="E940" s="508" t="s">
        <v>1437</v>
      </c>
      <c r="F940" s="509" t="s">
        <v>535</v>
      </c>
    </row>
    <row r="941" spans="1:6" x14ac:dyDescent="0.2">
      <c r="A941" s="452"/>
      <c r="B941" s="801"/>
      <c r="C941" s="506"/>
      <c r="D941" s="507"/>
      <c r="E941" s="508"/>
      <c r="F941" s="509" t="s">
        <v>535</v>
      </c>
    </row>
    <row r="942" spans="1:6" ht="25.5" x14ac:dyDescent="0.2">
      <c r="A942" s="452"/>
      <c r="B942" s="871">
        <v>56</v>
      </c>
      <c r="C942" s="502" t="s">
        <v>1449</v>
      </c>
      <c r="D942" s="503" t="s">
        <v>1265</v>
      </c>
      <c r="E942" s="504" t="s">
        <v>966</v>
      </c>
      <c r="F942" s="505"/>
    </row>
    <row r="943" spans="1:6" x14ac:dyDescent="0.2">
      <c r="A943" s="452"/>
      <c r="B943" s="801"/>
      <c r="C943" s="506"/>
      <c r="D943" s="507" t="s">
        <v>1266</v>
      </c>
      <c r="E943" s="508" t="s">
        <v>1838</v>
      </c>
      <c r="F943" s="509" t="s">
        <v>535</v>
      </c>
    </row>
    <row r="944" spans="1:6" ht="15" x14ac:dyDescent="0.2">
      <c r="A944" s="452"/>
      <c r="B944" s="501"/>
      <c r="C944" s="795" t="s">
        <v>1450</v>
      </c>
      <c r="D944" s="796"/>
      <c r="E944" s="796"/>
      <c r="F944" s="510" t="s">
        <v>1947</v>
      </c>
    </row>
    <row r="945" spans="1:6" ht="15" x14ac:dyDescent="0.2">
      <c r="A945" s="452"/>
      <c r="B945" s="870" t="s">
        <v>1452</v>
      </c>
      <c r="C945" s="794"/>
      <c r="D945" s="794"/>
      <c r="E945" s="794"/>
      <c r="F945" s="794"/>
    </row>
    <row r="946" spans="1:6" ht="25.5" x14ac:dyDescent="0.2">
      <c r="A946" s="452"/>
      <c r="B946" s="501">
        <v>57</v>
      </c>
      <c r="C946" s="502" t="s">
        <v>1453</v>
      </c>
      <c r="D946" s="503" t="s">
        <v>1265</v>
      </c>
      <c r="E946" s="504" t="s">
        <v>966</v>
      </c>
      <c r="F946" s="505"/>
    </row>
    <row r="947" spans="1:6" ht="38.25" x14ac:dyDescent="0.2">
      <c r="A947" s="452"/>
      <c r="B947" s="871">
        <v>58</v>
      </c>
      <c r="C947" s="502" t="s">
        <v>1454</v>
      </c>
      <c r="D947" s="503" t="s">
        <v>1455</v>
      </c>
      <c r="E947" s="504" t="s">
        <v>1948</v>
      </c>
      <c r="F947" s="505" t="s">
        <v>1949</v>
      </c>
    </row>
    <row r="948" spans="1:6" x14ac:dyDescent="0.2">
      <c r="A948" s="452"/>
      <c r="B948" s="800"/>
      <c r="C948" s="506"/>
      <c r="D948" s="507" t="s">
        <v>708</v>
      </c>
      <c r="E948" s="508" t="s">
        <v>973</v>
      </c>
      <c r="F948" s="509" t="s">
        <v>535</v>
      </c>
    </row>
    <row r="949" spans="1:6" ht="48" x14ac:dyDescent="0.2">
      <c r="A949" s="452"/>
      <c r="B949" s="800"/>
      <c r="C949" s="506"/>
      <c r="D949" s="507" t="s">
        <v>1950</v>
      </c>
      <c r="E949" s="508" t="s">
        <v>1951</v>
      </c>
      <c r="F949" s="509" t="s">
        <v>535</v>
      </c>
    </row>
    <row r="950" spans="1:6" ht="24" x14ac:dyDescent="0.2">
      <c r="A950" s="452"/>
      <c r="B950" s="800"/>
      <c r="C950" s="506"/>
      <c r="D950" s="507" t="s">
        <v>750</v>
      </c>
      <c r="E950" s="508" t="s">
        <v>730</v>
      </c>
      <c r="F950" s="509">
        <v>273.76</v>
      </c>
    </row>
    <row r="951" spans="1:6" x14ac:dyDescent="0.2">
      <c r="A951" s="452"/>
      <c r="B951" s="800"/>
      <c r="C951" s="506"/>
      <c r="D951" s="507" t="s">
        <v>900</v>
      </c>
      <c r="E951" s="508" t="s">
        <v>903</v>
      </c>
      <c r="F951" s="509">
        <v>821.28</v>
      </c>
    </row>
    <row r="952" spans="1:6" ht="24" x14ac:dyDescent="0.2">
      <c r="A952" s="452"/>
      <c r="B952" s="800"/>
      <c r="C952" s="506"/>
      <c r="D952" s="507" t="s">
        <v>752</v>
      </c>
      <c r="E952" s="508" t="s">
        <v>901</v>
      </c>
      <c r="F952" s="509" t="s">
        <v>1952</v>
      </c>
    </row>
    <row r="953" spans="1:6" ht="48" x14ac:dyDescent="0.2">
      <c r="A953" s="452"/>
      <c r="B953" s="800"/>
      <c r="C953" s="506"/>
      <c r="D953" s="507" t="s">
        <v>1460</v>
      </c>
      <c r="E953" s="508" t="s">
        <v>894</v>
      </c>
      <c r="F953" s="509" t="s">
        <v>1953</v>
      </c>
    </row>
    <row r="954" spans="1:6" ht="48" x14ac:dyDescent="0.2">
      <c r="A954" s="452"/>
      <c r="B954" s="800"/>
      <c r="C954" s="506"/>
      <c r="D954" s="507" t="s">
        <v>1461</v>
      </c>
      <c r="E954" s="508" t="s">
        <v>912</v>
      </c>
      <c r="F954" s="509">
        <v>410.64</v>
      </c>
    </row>
    <row r="955" spans="1:6" ht="48" x14ac:dyDescent="0.2">
      <c r="A955" s="452"/>
      <c r="B955" s="800"/>
      <c r="C955" s="506"/>
      <c r="D955" s="507" t="s">
        <v>1462</v>
      </c>
      <c r="E955" s="508" t="s">
        <v>912</v>
      </c>
      <c r="F955" s="509">
        <v>410.64</v>
      </c>
    </row>
    <row r="956" spans="1:6" ht="48" x14ac:dyDescent="0.2">
      <c r="A956" s="452"/>
      <c r="B956" s="800"/>
      <c r="C956" s="506"/>
      <c r="D956" s="507" t="s">
        <v>1463</v>
      </c>
      <c r="E956" s="508" t="s">
        <v>897</v>
      </c>
      <c r="F956" s="509">
        <v>958.16</v>
      </c>
    </row>
    <row r="957" spans="1:6" ht="36" x14ac:dyDescent="0.2">
      <c r="A957" s="452"/>
      <c r="B957" s="800"/>
      <c r="C957" s="506"/>
      <c r="D957" s="507" t="s">
        <v>1464</v>
      </c>
      <c r="E957" s="508" t="s">
        <v>730</v>
      </c>
      <c r="F957" s="509">
        <v>273.76</v>
      </c>
    </row>
    <row r="958" spans="1:6" ht="48" x14ac:dyDescent="0.2">
      <c r="A958" s="452"/>
      <c r="B958" s="800"/>
      <c r="C958" s="506"/>
      <c r="D958" s="507" t="s">
        <v>1465</v>
      </c>
      <c r="E958" s="508" t="s">
        <v>921</v>
      </c>
      <c r="F958" s="509">
        <v>136.88</v>
      </c>
    </row>
    <row r="959" spans="1:6" ht="48" x14ac:dyDescent="0.2">
      <c r="A959" s="452"/>
      <c r="B959" s="800"/>
      <c r="C959" s="506"/>
      <c r="D959" s="507" t="s">
        <v>914</v>
      </c>
      <c r="E959" s="508" t="s">
        <v>1147</v>
      </c>
      <c r="F959" s="509" t="s">
        <v>1954</v>
      </c>
    </row>
    <row r="960" spans="1:6" x14ac:dyDescent="0.2">
      <c r="A960" s="452"/>
      <c r="B960" s="800"/>
      <c r="C960" s="506"/>
      <c r="D960" s="507" t="s">
        <v>929</v>
      </c>
      <c r="E960" s="508" t="s">
        <v>535</v>
      </c>
      <c r="F960" s="509" t="s">
        <v>535</v>
      </c>
    </row>
    <row r="961" spans="1:6" x14ac:dyDescent="0.2">
      <c r="A961" s="452"/>
      <c r="B961" s="800"/>
      <c r="C961" s="506"/>
      <c r="D961" s="507" t="s">
        <v>939</v>
      </c>
      <c r="E961" s="508" t="s">
        <v>535</v>
      </c>
      <c r="F961" s="509" t="s">
        <v>535</v>
      </c>
    </row>
    <row r="962" spans="1:6" x14ac:dyDescent="0.2">
      <c r="A962" s="452"/>
      <c r="B962" s="800"/>
      <c r="C962" s="506"/>
      <c r="D962" s="507" t="s">
        <v>940</v>
      </c>
      <c r="E962" s="508" t="s">
        <v>535</v>
      </c>
      <c r="F962" s="509" t="s">
        <v>535</v>
      </c>
    </row>
    <row r="963" spans="1:6" ht="24" x14ac:dyDescent="0.2">
      <c r="A963" s="452"/>
      <c r="B963" s="800"/>
      <c r="C963" s="506"/>
      <c r="D963" s="507" t="s">
        <v>904</v>
      </c>
      <c r="E963" s="508" t="s">
        <v>894</v>
      </c>
      <c r="F963" s="509" t="s">
        <v>1953</v>
      </c>
    </row>
    <row r="964" spans="1:6" x14ac:dyDescent="0.2">
      <c r="A964" s="452"/>
      <c r="B964" s="800"/>
      <c r="C964" s="506"/>
      <c r="D964" s="507" t="s">
        <v>905</v>
      </c>
      <c r="E964" s="508" t="s">
        <v>921</v>
      </c>
      <c r="F964" s="509">
        <v>136.88</v>
      </c>
    </row>
    <row r="965" spans="1:6" ht="60" x14ac:dyDescent="0.2">
      <c r="A965" s="452"/>
      <c r="B965" s="800"/>
      <c r="C965" s="506"/>
      <c r="D965" s="507" t="s">
        <v>1467</v>
      </c>
      <c r="E965" s="508" t="s">
        <v>915</v>
      </c>
      <c r="F965" s="509">
        <v>684.4</v>
      </c>
    </row>
    <row r="966" spans="1:6" x14ac:dyDescent="0.2">
      <c r="A966" s="452"/>
      <c r="B966" s="800"/>
      <c r="C966" s="506"/>
      <c r="D966" s="507" t="s">
        <v>728</v>
      </c>
      <c r="E966" s="508" t="s">
        <v>897</v>
      </c>
      <c r="F966" s="509">
        <v>958.16</v>
      </c>
    </row>
    <row r="967" spans="1:6" x14ac:dyDescent="0.2">
      <c r="A967" s="452"/>
      <c r="B967" s="800"/>
      <c r="C967" s="506"/>
      <c r="D967" s="507" t="s">
        <v>729</v>
      </c>
      <c r="E967" s="508" t="s">
        <v>535</v>
      </c>
      <c r="F967" s="509" t="s">
        <v>535</v>
      </c>
    </row>
    <row r="968" spans="1:6" x14ac:dyDescent="0.2">
      <c r="A968" s="452"/>
      <c r="B968" s="800"/>
      <c r="C968" s="506"/>
      <c r="D968" s="507" t="s">
        <v>937</v>
      </c>
      <c r="E968" s="508" t="s">
        <v>535</v>
      </c>
      <c r="F968" s="509" t="s">
        <v>535</v>
      </c>
    </row>
    <row r="969" spans="1:6" ht="24" x14ac:dyDescent="0.2">
      <c r="A969" s="452"/>
      <c r="B969" s="800"/>
      <c r="C969" s="506"/>
      <c r="D969" s="507" t="s">
        <v>938</v>
      </c>
      <c r="E969" s="508" t="s">
        <v>535</v>
      </c>
      <c r="F969" s="509" t="s">
        <v>535</v>
      </c>
    </row>
    <row r="970" spans="1:6" ht="48" x14ac:dyDescent="0.2">
      <c r="A970" s="452"/>
      <c r="B970" s="800"/>
      <c r="C970" s="506"/>
      <c r="D970" s="507" t="s">
        <v>941</v>
      </c>
      <c r="E970" s="508" t="s">
        <v>535</v>
      </c>
      <c r="F970" s="509" t="s">
        <v>535</v>
      </c>
    </row>
    <row r="971" spans="1:6" ht="48" x14ac:dyDescent="0.2">
      <c r="A971" s="452"/>
      <c r="B971" s="800"/>
      <c r="C971" s="506"/>
      <c r="D971" s="507" t="s">
        <v>943</v>
      </c>
      <c r="E971" s="508" t="s">
        <v>535</v>
      </c>
      <c r="F971" s="509" t="s">
        <v>535</v>
      </c>
    </row>
    <row r="972" spans="1:6" ht="48" x14ac:dyDescent="0.2">
      <c r="A972" s="452"/>
      <c r="B972" s="800"/>
      <c r="C972" s="506"/>
      <c r="D972" s="507" t="s">
        <v>945</v>
      </c>
      <c r="E972" s="508" t="s">
        <v>535</v>
      </c>
      <c r="F972" s="509" t="s">
        <v>535</v>
      </c>
    </row>
    <row r="973" spans="1:6" ht="48" x14ac:dyDescent="0.2">
      <c r="A973" s="452"/>
      <c r="B973" s="800"/>
      <c r="C973" s="506"/>
      <c r="D973" s="507" t="s">
        <v>947</v>
      </c>
      <c r="E973" s="508" t="s">
        <v>535</v>
      </c>
      <c r="F973" s="509" t="s">
        <v>535</v>
      </c>
    </row>
    <row r="974" spans="1:6" ht="48" x14ac:dyDescent="0.2">
      <c r="A974" s="452"/>
      <c r="B974" s="800"/>
      <c r="C974" s="506"/>
      <c r="D974" s="507" t="s">
        <v>949</v>
      </c>
      <c r="E974" s="508" t="s">
        <v>535</v>
      </c>
      <c r="F974" s="509" t="s">
        <v>535</v>
      </c>
    </row>
    <row r="975" spans="1:6" ht="48" x14ac:dyDescent="0.2">
      <c r="A975" s="452"/>
      <c r="B975" s="800"/>
      <c r="C975" s="506"/>
      <c r="D975" s="507" t="s">
        <v>950</v>
      </c>
      <c r="E975" s="508" t="s">
        <v>535</v>
      </c>
      <c r="F975" s="509" t="s">
        <v>535</v>
      </c>
    </row>
    <row r="976" spans="1:6" ht="48" x14ac:dyDescent="0.2">
      <c r="A976" s="452"/>
      <c r="B976" s="800"/>
      <c r="C976" s="506"/>
      <c r="D976" s="507" t="s">
        <v>951</v>
      </c>
      <c r="E976" s="508" t="s">
        <v>535</v>
      </c>
      <c r="F976" s="509" t="s">
        <v>535</v>
      </c>
    </row>
    <row r="977" spans="1:6" x14ac:dyDescent="0.2">
      <c r="A977" s="452"/>
      <c r="B977" s="801"/>
      <c r="C977" s="506"/>
      <c r="D977" s="507" t="s">
        <v>707</v>
      </c>
      <c r="E977" s="508" t="s">
        <v>898</v>
      </c>
      <c r="F977" s="509"/>
    </row>
    <row r="978" spans="1:6" ht="51" x14ac:dyDescent="0.2">
      <c r="A978" s="452"/>
      <c r="B978" s="871">
        <v>59</v>
      </c>
      <c r="C978" s="502" t="s">
        <v>1471</v>
      </c>
      <c r="D978" s="503" t="s">
        <v>1472</v>
      </c>
      <c r="E978" s="504" t="s">
        <v>1955</v>
      </c>
      <c r="F978" s="505" t="s">
        <v>1956</v>
      </c>
    </row>
    <row r="979" spans="1:6" x14ac:dyDescent="0.2">
      <c r="A979" s="452"/>
      <c r="B979" s="800"/>
      <c r="C979" s="506"/>
      <c r="D979" s="507" t="s">
        <v>708</v>
      </c>
      <c r="E979" s="508" t="s">
        <v>973</v>
      </c>
      <c r="F979" s="509" t="s">
        <v>535</v>
      </c>
    </row>
    <row r="980" spans="1:6" ht="48" x14ac:dyDescent="0.2">
      <c r="A980" s="452"/>
      <c r="B980" s="800"/>
      <c r="C980" s="506"/>
      <c r="D980" s="507" t="s">
        <v>1950</v>
      </c>
      <c r="E980" s="508" t="s">
        <v>1951</v>
      </c>
      <c r="F980" s="509" t="s">
        <v>535</v>
      </c>
    </row>
    <row r="981" spans="1:6" ht="24" x14ac:dyDescent="0.2">
      <c r="A981" s="452"/>
      <c r="B981" s="800"/>
      <c r="C981" s="506"/>
      <c r="D981" s="507" t="s">
        <v>750</v>
      </c>
      <c r="E981" s="508" t="s">
        <v>730</v>
      </c>
      <c r="F981" s="509">
        <v>696</v>
      </c>
    </row>
    <row r="982" spans="1:6" x14ac:dyDescent="0.2">
      <c r="A982" s="452"/>
      <c r="B982" s="800"/>
      <c r="C982" s="506"/>
      <c r="D982" s="507" t="s">
        <v>900</v>
      </c>
      <c r="E982" s="508" t="s">
        <v>903</v>
      </c>
      <c r="F982" s="509" t="s">
        <v>1957</v>
      </c>
    </row>
    <row r="983" spans="1:6" ht="24" x14ac:dyDescent="0.2">
      <c r="A983" s="452"/>
      <c r="B983" s="800"/>
      <c r="C983" s="506"/>
      <c r="D983" s="507" t="s">
        <v>752</v>
      </c>
      <c r="E983" s="508" t="s">
        <v>901</v>
      </c>
      <c r="F983" s="509" t="s">
        <v>1958</v>
      </c>
    </row>
    <row r="984" spans="1:6" ht="48" x14ac:dyDescent="0.2">
      <c r="A984" s="452"/>
      <c r="B984" s="800"/>
      <c r="C984" s="506"/>
      <c r="D984" s="507" t="s">
        <v>1460</v>
      </c>
      <c r="E984" s="508" t="s">
        <v>894</v>
      </c>
      <c r="F984" s="509" t="s">
        <v>1959</v>
      </c>
    </row>
    <row r="985" spans="1:6" ht="48" x14ac:dyDescent="0.2">
      <c r="A985" s="452"/>
      <c r="B985" s="800"/>
      <c r="C985" s="506"/>
      <c r="D985" s="507" t="s">
        <v>1461</v>
      </c>
      <c r="E985" s="508" t="s">
        <v>912</v>
      </c>
      <c r="F985" s="509" t="s">
        <v>1960</v>
      </c>
    </row>
    <row r="986" spans="1:6" ht="48" x14ac:dyDescent="0.2">
      <c r="A986" s="452"/>
      <c r="B986" s="800"/>
      <c r="C986" s="506"/>
      <c r="D986" s="507" t="s">
        <v>1462</v>
      </c>
      <c r="E986" s="508" t="s">
        <v>912</v>
      </c>
      <c r="F986" s="509" t="s">
        <v>1960</v>
      </c>
    </row>
    <row r="987" spans="1:6" ht="48" x14ac:dyDescent="0.2">
      <c r="A987" s="452"/>
      <c r="B987" s="800"/>
      <c r="C987" s="506"/>
      <c r="D987" s="507" t="s">
        <v>1463</v>
      </c>
      <c r="E987" s="508" t="s">
        <v>897</v>
      </c>
      <c r="F987" s="509" t="s">
        <v>1961</v>
      </c>
    </row>
    <row r="988" spans="1:6" ht="36" x14ac:dyDescent="0.2">
      <c r="A988" s="452"/>
      <c r="B988" s="800"/>
      <c r="C988" s="506"/>
      <c r="D988" s="507" t="s">
        <v>1464</v>
      </c>
      <c r="E988" s="508" t="s">
        <v>730</v>
      </c>
      <c r="F988" s="509">
        <v>696</v>
      </c>
    </row>
    <row r="989" spans="1:6" ht="48" x14ac:dyDescent="0.2">
      <c r="A989" s="452"/>
      <c r="B989" s="800"/>
      <c r="C989" s="506"/>
      <c r="D989" s="507" t="s">
        <v>1465</v>
      </c>
      <c r="E989" s="508" t="s">
        <v>921</v>
      </c>
      <c r="F989" s="509">
        <v>348</v>
      </c>
    </row>
    <row r="990" spans="1:6" ht="48" x14ac:dyDescent="0.2">
      <c r="A990" s="452"/>
      <c r="B990" s="800"/>
      <c r="C990" s="506"/>
      <c r="D990" s="507" t="s">
        <v>914</v>
      </c>
      <c r="E990" s="508" t="s">
        <v>1147</v>
      </c>
      <c r="F990" s="509" t="s">
        <v>1962</v>
      </c>
    </row>
    <row r="991" spans="1:6" x14ac:dyDescent="0.2">
      <c r="A991" s="452"/>
      <c r="B991" s="800"/>
      <c r="C991" s="506"/>
      <c r="D991" s="507" t="s">
        <v>929</v>
      </c>
      <c r="E991" s="508" t="s">
        <v>535</v>
      </c>
      <c r="F991" s="509" t="s">
        <v>535</v>
      </c>
    </row>
    <row r="992" spans="1:6" x14ac:dyDescent="0.2">
      <c r="A992" s="452"/>
      <c r="B992" s="800"/>
      <c r="C992" s="506"/>
      <c r="D992" s="507" t="s">
        <v>939</v>
      </c>
      <c r="E992" s="508" t="s">
        <v>535</v>
      </c>
      <c r="F992" s="509" t="s">
        <v>535</v>
      </c>
    </row>
    <row r="993" spans="1:6" x14ac:dyDescent="0.2">
      <c r="A993" s="452"/>
      <c r="B993" s="800"/>
      <c r="C993" s="506"/>
      <c r="D993" s="507" t="s">
        <v>940</v>
      </c>
      <c r="E993" s="508" t="s">
        <v>535</v>
      </c>
      <c r="F993" s="509" t="s">
        <v>535</v>
      </c>
    </row>
    <row r="994" spans="1:6" ht="24" x14ac:dyDescent="0.2">
      <c r="A994" s="452"/>
      <c r="B994" s="800"/>
      <c r="C994" s="506"/>
      <c r="D994" s="507" t="s">
        <v>904</v>
      </c>
      <c r="E994" s="508" t="s">
        <v>894</v>
      </c>
      <c r="F994" s="509" t="s">
        <v>1959</v>
      </c>
    </row>
    <row r="995" spans="1:6" x14ac:dyDescent="0.2">
      <c r="A995" s="452"/>
      <c r="B995" s="800"/>
      <c r="C995" s="506"/>
      <c r="D995" s="507" t="s">
        <v>905</v>
      </c>
      <c r="E995" s="508" t="s">
        <v>921</v>
      </c>
      <c r="F995" s="509">
        <v>348</v>
      </c>
    </row>
    <row r="996" spans="1:6" ht="60" x14ac:dyDescent="0.2">
      <c r="A996" s="452"/>
      <c r="B996" s="800"/>
      <c r="C996" s="506"/>
      <c r="D996" s="507" t="s">
        <v>1467</v>
      </c>
      <c r="E996" s="508" t="s">
        <v>915</v>
      </c>
      <c r="F996" s="509" t="s">
        <v>1963</v>
      </c>
    </row>
    <row r="997" spans="1:6" x14ac:dyDescent="0.2">
      <c r="A997" s="452"/>
      <c r="B997" s="800"/>
      <c r="C997" s="506"/>
      <c r="D997" s="507" t="s">
        <v>728</v>
      </c>
      <c r="E997" s="508" t="s">
        <v>897</v>
      </c>
      <c r="F997" s="509" t="s">
        <v>1961</v>
      </c>
    </row>
    <row r="998" spans="1:6" x14ac:dyDescent="0.2">
      <c r="A998" s="452"/>
      <c r="B998" s="800"/>
      <c r="C998" s="506"/>
      <c r="D998" s="507" t="s">
        <v>729</v>
      </c>
      <c r="E998" s="508" t="s">
        <v>535</v>
      </c>
      <c r="F998" s="509" t="s">
        <v>535</v>
      </c>
    </row>
    <row r="999" spans="1:6" x14ac:dyDescent="0.2">
      <c r="A999" s="452"/>
      <c r="B999" s="800"/>
      <c r="C999" s="506"/>
      <c r="D999" s="507" t="s">
        <v>937</v>
      </c>
      <c r="E999" s="508" t="s">
        <v>535</v>
      </c>
      <c r="F999" s="509" t="s">
        <v>535</v>
      </c>
    </row>
    <row r="1000" spans="1:6" ht="24" x14ac:dyDescent="0.2">
      <c r="A1000" s="452"/>
      <c r="B1000" s="800"/>
      <c r="C1000" s="506"/>
      <c r="D1000" s="507" t="s">
        <v>938</v>
      </c>
      <c r="E1000" s="508" t="s">
        <v>535</v>
      </c>
      <c r="F1000" s="509" t="s">
        <v>535</v>
      </c>
    </row>
    <row r="1001" spans="1:6" ht="48" x14ac:dyDescent="0.2">
      <c r="A1001" s="452"/>
      <c r="B1001" s="800"/>
      <c r="C1001" s="506"/>
      <c r="D1001" s="507" t="s">
        <v>941</v>
      </c>
      <c r="E1001" s="508" t="s">
        <v>535</v>
      </c>
      <c r="F1001" s="509" t="s">
        <v>535</v>
      </c>
    </row>
    <row r="1002" spans="1:6" ht="48" x14ac:dyDescent="0.2">
      <c r="A1002" s="452"/>
      <c r="B1002" s="800"/>
      <c r="C1002" s="506"/>
      <c r="D1002" s="507" t="s">
        <v>943</v>
      </c>
      <c r="E1002" s="508" t="s">
        <v>535</v>
      </c>
      <c r="F1002" s="509" t="s">
        <v>535</v>
      </c>
    </row>
    <row r="1003" spans="1:6" ht="48" x14ac:dyDescent="0.2">
      <c r="A1003" s="452"/>
      <c r="B1003" s="800"/>
      <c r="C1003" s="506"/>
      <c r="D1003" s="507" t="s">
        <v>945</v>
      </c>
      <c r="E1003" s="508" t="s">
        <v>535</v>
      </c>
      <c r="F1003" s="509" t="s">
        <v>535</v>
      </c>
    </row>
    <row r="1004" spans="1:6" ht="48" x14ac:dyDescent="0.2">
      <c r="A1004" s="452"/>
      <c r="B1004" s="800"/>
      <c r="C1004" s="506"/>
      <c r="D1004" s="507" t="s">
        <v>947</v>
      </c>
      <c r="E1004" s="508" t="s">
        <v>535</v>
      </c>
      <c r="F1004" s="509" t="s">
        <v>535</v>
      </c>
    </row>
    <row r="1005" spans="1:6" ht="48" x14ac:dyDescent="0.2">
      <c r="A1005" s="452"/>
      <c r="B1005" s="800"/>
      <c r="C1005" s="506"/>
      <c r="D1005" s="507" t="s">
        <v>949</v>
      </c>
      <c r="E1005" s="508" t="s">
        <v>535</v>
      </c>
      <c r="F1005" s="509" t="s">
        <v>535</v>
      </c>
    </row>
    <row r="1006" spans="1:6" ht="48" x14ac:dyDescent="0.2">
      <c r="A1006" s="452"/>
      <c r="B1006" s="800"/>
      <c r="C1006" s="506"/>
      <c r="D1006" s="507" t="s">
        <v>950</v>
      </c>
      <c r="E1006" s="508" t="s">
        <v>535</v>
      </c>
      <c r="F1006" s="509" t="s">
        <v>535</v>
      </c>
    </row>
    <row r="1007" spans="1:6" ht="48" x14ac:dyDescent="0.2">
      <c r="A1007" s="452"/>
      <c r="B1007" s="800"/>
      <c r="C1007" s="506"/>
      <c r="D1007" s="507" t="s">
        <v>951</v>
      </c>
      <c r="E1007" s="508" t="s">
        <v>535</v>
      </c>
      <c r="F1007" s="509" t="s">
        <v>535</v>
      </c>
    </row>
    <row r="1008" spans="1:6" x14ac:dyDescent="0.2">
      <c r="A1008" s="452"/>
      <c r="B1008" s="801"/>
      <c r="C1008" s="506"/>
      <c r="D1008" s="507" t="s">
        <v>707</v>
      </c>
      <c r="E1008" s="508" t="s">
        <v>898</v>
      </c>
      <c r="F1008" s="509"/>
    </row>
    <row r="1009" spans="1:6" ht="38.25" x14ac:dyDescent="0.2">
      <c r="A1009" s="452"/>
      <c r="B1009" s="871">
        <v>60</v>
      </c>
      <c r="C1009" s="502" t="s">
        <v>1482</v>
      </c>
      <c r="D1009" s="503" t="s">
        <v>1483</v>
      </c>
      <c r="E1009" s="504" t="s">
        <v>1964</v>
      </c>
      <c r="F1009" s="505" t="s">
        <v>1965</v>
      </c>
    </row>
    <row r="1010" spans="1:6" x14ac:dyDescent="0.2">
      <c r="A1010" s="452"/>
      <c r="B1010" s="800"/>
      <c r="C1010" s="506"/>
      <c r="D1010" s="507" t="s">
        <v>708</v>
      </c>
      <c r="E1010" s="508" t="s">
        <v>973</v>
      </c>
      <c r="F1010" s="509" t="s">
        <v>535</v>
      </c>
    </row>
    <row r="1011" spans="1:6" ht="48" x14ac:dyDescent="0.2">
      <c r="A1011" s="452"/>
      <c r="B1011" s="800"/>
      <c r="C1011" s="506"/>
      <c r="D1011" s="507" t="s">
        <v>1950</v>
      </c>
      <c r="E1011" s="508" t="s">
        <v>1951</v>
      </c>
      <c r="F1011" s="509" t="s">
        <v>535</v>
      </c>
    </row>
    <row r="1012" spans="1:6" ht="24" x14ac:dyDescent="0.2">
      <c r="A1012" s="452"/>
      <c r="B1012" s="800"/>
      <c r="C1012" s="506"/>
      <c r="D1012" s="507" t="s">
        <v>750</v>
      </c>
      <c r="E1012" s="508" t="s">
        <v>730</v>
      </c>
      <c r="F1012" s="509">
        <v>97.44</v>
      </c>
    </row>
    <row r="1013" spans="1:6" x14ac:dyDescent="0.2">
      <c r="A1013" s="452"/>
      <c r="B1013" s="800"/>
      <c r="C1013" s="506"/>
      <c r="D1013" s="507" t="s">
        <v>900</v>
      </c>
      <c r="E1013" s="508" t="s">
        <v>903</v>
      </c>
      <c r="F1013" s="509">
        <v>292.32</v>
      </c>
    </row>
    <row r="1014" spans="1:6" ht="24" x14ac:dyDescent="0.2">
      <c r="A1014" s="452"/>
      <c r="B1014" s="800"/>
      <c r="C1014" s="506"/>
      <c r="D1014" s="507" t="s">
        <v>752</v>
      </c>
      <c r="E1014" s="508" t="s">
        <v>901</v>
      </c>
      <c r="F1014" s="509">
        <v>730.8</v>
      </c>
    </row>
    <row r="1015" spans="1:6" ht="48" x14ac:dyDescent="0.2">
      <c r="A1015" s="452"/>
      <c r="B1015" s="800"/>
      <c r="C1015" s="506"/>
      <c r="D1015" s="507" t="s">
        <v>1460</v>
      </c>
      <c r="E1015" s="508" t="s">
        <v>894</v>
      </c>
      <c r="F1015" s="509">
        <v>438.48</v>
      </c>
    </row>
    <row r="1016" spans="1:6" ht="48" x14ac:dyDescent="0.2">
      <c r="A1016" s="452"/>
      <c r="B1016" s="800"/>
      <c r="C1016" s="506"/>
      <c r="D1016" s="507" t="s">
        <v>1461</v>
      </c>
      <c r="E1016" s="508" t="s">
        <v>912</v>
      </c>
      <c r="F1016" s="509">
        <v>146.16</v>
      </c>
    </row>
    <row r="1017" spans="1:6" ht="48" x14ac:dyDescent="0.2">
      <c r="A1017" s="452"/>
      <c r="B1017" s="800"/>
      <c r="C1017" s="506"/>
      <c r="D1017" s="507" t="s">
        <v>1462</v>
      </c>
      <c r="E1017" s="508" t="s">
        <v>912</v>
      </c>
      <c r="F1017" s="509">
        <v>146.16</v>
      </c>
    </row>
    <row r="1018" spans="1:6" ht="48" x14ac:dyDescent="0.2">
      <c r="A1018" s="452"/>
      <c r="B1018" s="800"/>
      <c r="C1018" s="506"/>
      <c r="D1018" s="507" t="s">
        <v>1463</v>
      </c>
      <c r="E1018" s="508" t="s">
        <v>897</v>
      </c>
      <c r="F1018" s="509">
        <v>341.04</v>
      </c>
    </row>
    <row r="1019" spans="1:6" ht="36" x14ac:dyDescent="0.2">
      <c r="A1019" s="452"/>
      <c r="B1019" s="800"/>
      <c r="C1019" s="506"/>
      <c r="D1019" s="507" t="s">
        <v>1464</v>
      </c>
      <c r="E1019" s="508" t="s">
        <v>730</v>
      </c>
      <c r="F1019" s="509">
        <v>97.44</v>
      </c>
    </row>
    <row r="1020" spans="1:6" ht="48" x14ac:dyDescent="0.2">
      <c r="A1020" s="452"/>
      <c r="B1020" s="800"/>
      <c r="C1020" s="506"/>
      <c r="D1020" s="507" t="s">
        <v>1465</v>
      </c>
      <c r="E1020" s="508" t="s">
        <v>921</v>
      </c>
      <c r="F1020" s="509">
        <v>48.72</v>
      </c>
    </row>
    <row r="1021" spans="1:6" ht="48" x14ac:dyDescent="0.2">
      <c r="A1021" s="452"/>
      <c r="B1021" s="800"/>
      <c r="C1021" s="506"/>
      <c r="D1021" s="507" t="s">
        <v>914</v>
      </c>
      <c r="E1021" s="508" t="s">
        <v>1147</v>
      </c>
      <c r="F1021" s="509" t="s">
        <v>1966</v>
      </c>
    </row>
    <row r="1022" spans="1:6" x14ac:dyDescent="0.2">
      <c r="A1022" s="452"/>
      <c r="B1022" s="800"/>
      <c r="C1022" s="506"/>
      <c r="D1022" s="507" t="s">
        <v>929</v>
      </c>
      <c r="E1022" s="508" t="s">
        <v>535</v>
      </c>
      <c r="F1022" s="509" t="s">
        <v>535</v>
      </c>
    </row>
    <row r="1023" spans="1:6" x14ac:dyDescent="0.2">
      <c r="A1023" s="452"/>
      <c r="B1023" s="800"/>
      <c r="C1023" s="506"/>
      <c r="D1023" s="507" t="s">
        <v>939</v>
      </c>
      <c r="E1023" s="508" t="s">
        <v>535</v>
      </c>
      <c r="F1023" s="509" t="s">
        <v>535</v>
      </c>
    </row>
    <row r="1024" spans="1:6" x14ac:dyDescent="0.2">
      <c r="A1024" s="452"/>
      <c r="B1024" s="800"/>
      <c r="C1024" s="506"/>
      <c r="D1024" s="507" t="s">
        <v>940</v>
      </c>
      <c r="E1024" s="508" t="s">
        <v>535</v>
      </c>
      <c r="F1024" s="509" t="s">
        <v>535</v>
      </c>
    </row>
    <row r="1025" spans="1:6" ht="24" x14ac:dyDescent="0.2">
      <c r="A1025" s="452"/>
      <c r="B1025" s="800"/>
      <c r="C1025" s="506"/>
      <c r="D1025" s="507" t="s">
        <v>904</v>
      </c>
      <c r="E1025" s="508" t="s">
        <v>894</v>
      </c>
      <c r="F1025" s="509">
        <v>438.48</v>
      </c>
    </row>
    <row r="1026" spans="1:6" x14ac:dyDescent="0.2">
      <c r="A1026" s="452"/>
      <c r="B1026" s="800"/>
      <c r="C1026" s="506"/>
      <c r="D1026" s="507" t="s">
        <v>905</v>
      </c>
      <c r="E1026" s="508" t="s">
        <v>921</v>
      </c>
      <c r="F1026" s="509">
        <v>48.72</v>
      </c>
    </row>
    <row r="1027" spans="1:6" ht="60" x14ac:dyDescent="0.2">
      <c r="A1027" s="452"/>
      <c r="B1027" s="800"/>
      <c r="C1027" s="506"/>
      <c r="D1027" s="507" t="s">
        <v>1467</v>
      </c>
      <c r="E1027" s="508" t="s">
        <v>915</v>
      </c>
      <c r="F1027" s="509">
        <v>243.6</v>
      </c>
    </row>
    <row r="1028" spans="1:6" x14ac:dyDescent="0.2">
      <c r="A1028" s="452"/>
      <c r="B1028" s="800"/>
      <c r="C1028" s="506"/>
      <c r="D1028" s="507" t="s">
        <v>728</v>
      </c>
      <c r="E1028" s="508" t="s">
        <v>897</v>
      </c>
      <c r="F1028" s="509">
        <v>341.04</v>
      </c>
    </row>
    <row r="1029" spans="1:6" x14ac:dyDescent="0.2">
      <c r="A1029" s="452"/>
      <c r="B1029" s="800"/>
      <c r="C1029" s="506"/>
      <c r="D1029" s="507" t="s">
        <v>729</v>
      </c>
      <c r="E1029" s="508" t="s">
        <v>535</v>
      </c>
      <c r="F1029" s="509" t="s">
        <v>535</v>
      </c>
    </row>
    <row r="1030" spans="1:6" x14ac:dyDescent="0.2">
      <c r="A1030" s="452"/>
      <c r="B1030" s="800"/>
      <c r="C1030" s="506"/>
      <c r="D1030" s="507" t="s">
        <v>937</v>
      </c>
      <c r="E1030" s="508" t="s">
        <v>535</v>
      </c>
      <c r="F1030" s="509" t="s">
        <v>535</v>
      </c>
    </row>
    <row r="1031" spans="1:6" ht="24" x14ac:dyDescent="0.2">
      <c r="A1031" s="452"/>
      <c r="B1031" s="800"/>
      <c r="C1031" s="506"/>
      <c r="D1031" s="507" t="s">
        <v>938</v>
      </c>
      <c r="E1031" s="508" t="s">
        <v>535</v>
      </c>
      <c r="F1031" s="509" t="s">
        <v>535</v>
      </c>
    </row>
    <row r="1032" spans="1:6" ht="48" x14ac:dyDescent="0.2">
      <c r="A1032" s="452"/>
      <c r="B1032" s="800"/>
      <c r="C1032" s="506"/>
      <c r="D1032" s="507" t="s">
        <v>941</v>
      </c>
      <c r="E1032" s="508" t="s">
        <v>535</v>
      </c>
      <c r="F1032" s="509" t="s">
        <v>535</v>
      </c>
    </row>
    <row r="1033" spans="1:6" ht="48" x14ac:dyDescent="0.2">
      <c r="A1033" s="452"/>
      <c r="B1033" s="800"/>
      <c r="C1033" s="506"/>
      <c r="D1033" s="507" t="s">
        <v>943</v>
      </c>
      <c r="E1033" s="508" t="s">
        <v>535</v>
      </c>
      <c r="F1033" s="509" t="s">
        <v>535</v>
      </c>
    </row>
    <row r="1034" spans="1:6" ht="48" x14ac:dyDescent="0.2">
      <c r="A1034" s="452"/>
      <c r="B1034" s="800"/>
      <c r="C1034" s="506"/>
      <c r="D1034" s="507" t="s">
        <v>945</v>
      </c>
      <c r="E1034" s="508" t="s">
        <v>535</v>
      </c>
      <c r="F1034" s="509" t="s">
        <v>535</v>
      </c>
    </row>
    <row r="1035" spans="1:6" ht="48" x14ac:dyDescent="0.2">
      <c r="A1035" s="452"/>
      <c r="B1035" s="800"/>
      <c r="C1035" s="506"/>
      <c r="D1035" s="507" t="s">
        <v>947</v>
      </c>
      <c r="E1035" s="508" t="s">
        <v>535</v>
      </c>
      <c r="F1035" s="509" t="s">
        <v>535</v>
      </c>
    </row>
    <row r="1036" spans="1:6" ht="48" x14ac:dyDescent="0.2">
      <c r="A1036" s="452"/>
      <c r="B1036" s="800"/>
      <c r="C1036" s="506"/>
      <c r="D1036" s="507" t="s">
        <v>949</v>
      </c>
      <c r="E1036" s="508" t="s">
        <v>535</v>
      </c>
      <c r="F1036" s="509" t="s">
        <v>535</v>
      </c>
    </row>
    <row r="1037" spans="1:6" ht="48" x14ac:dyDescent="0.2">
      <c r="A1037" s="452"/>
      <c r="B1037" s="800"/>
      <c r="C1037" s="506"/>
      <c r="D1037" s="507" t="s">
        <v>950</v>
      </c>
      <c r="E1037" s="508" t="s">
        <v>535</v>
      </c>
      <c r="F1037" s="509" t="s">
        <v>535</v>
      </c>
    </row>
    <row r="1038" spans="1:6" ht="48" x14ac:dyDescent="0.2">
      <c r="A1038" s="452"/>
      <c r="B1038" s="800"/>
      <c r="C1038" s="506"/>
      <c r="D1038" s="507" t="s">
        <v>951</v>
      </c>
      <c r="E1038" s="508" t="s">
        <v>535</v>
      </c>
      <c r="F1038" s="509" t="s">
        <v>535</v>
      </c>
    </row>
    <row r="1039" spans="1:6" x14ac:dyDescent="0.2">
      <c r="A1039" s="452"/>
      <c r="B1039" s="801"/>
      <c r="C1039" s="506"/>
      <c r="D1039" s="507" t="s">
        <v>707</v>
      </c>
      <c r="E1039" s="508" t="s">
        <v>898</v>
      </c>
      <c r="F1039" s="509"/>
    </row>
    <row r="1040" spans="1:6" ht="15" x14ac:dyDescent="0.2">
      <c r="A1040" s="452"/>
      <c r="B1040" s="501"/>
      <c r="C1040" s="795" t="s">
        <v>1488</v>
      </c>
      <c r="D1040" s="796"/>
      <c r="E1040" s="796"/>
      <c r="F1040" s="510" t="s">
        <v>1967</v>
      </c>
    </row>
    <row r="1041" spans="1:6" ht="15" x14ac:dyDescent="0.2">
      <c r="A1041" s="452"/>
      <c r="B1041" s="870" t="s">
        <v>1490</v>
      </c>
      <c r="C1041" s="794"/>
      <c r="D1041" s="794"/>
      <c r="E1041" s="794"/>
      <c r="F1041" s="794"/>
    </row>
    <row r="1042" spans="1:6" ht="63.75" x14ac:dyDescent="0.2">
      <c r="A1042" s="452"/>
      <c r="B1042" s="871">
        <v>61</v>
      </c>
      <c r="C1042" s="502" t="s">
        <v>1491</v>
      </c>
      <c r="D1042" s="503" t="s">
        <v>1492</v>
      </c>
      <c r="E1042" s="504" t="s">
        <v>1493</v>
      </c>
      <c r="F1042" s="505" t="s">
        <v>1494</v>
      </c>
    </row>
    <row r="1043" spans="1:6" x14ac:dyDescent="0.2">
      <c r="A1043" s="452"/>
      <c r="B1043" s="800"/>
      <c r="C1043" s="506"/>
      <c r="D1043" s="507" t="s">
        <v>708</v>
      </c>
      <c r="E1043" s="508" t="s">
        <v>1495</v>
      </c>
      <c r="F1043" s="509" t="s">
        <v>535</v>
      </c>
    </row>
    <row r="1044" spans="1:6" ht="60" x14ac:dyDescent="0.2">
      <c r="A1044" s="452"/>
      <c r="B1044" s="800"/>
      <c r="C1044" s="506"/>
      <c r="D1044" s="507" t="s">
        <v>1496</v>
      </c>
      <c r="E1044" s="508" t="s">
        <v>1497</v>
      </c>
      <c r="F1044" s="509" t="s">
        <v>535</v>
      </c>
    </row>
    <row r="1045" spans="1:6" ht="48" x14ac:dyDescent="0.2">
      <c r="A1045" s="452"/>
      <c r="B1045" s="800"/>
      <c r="C1045" s="506"/>
      <c r="D1045" s="507" t="s">
        <v>1968</v>
      </c>
      <c r="E1045" s="508" t="s">
        <v>1499</v>
      </c>
      <c r="F1045" s="509" t="s">
        <v>535</v>
      </c>
    </row>
    <row r="1046" spans="1:6" x14ac:dyDescent="0.2">
      <c r="A1046" s="452"/>
      <c r="B1046" s="800"/>
      <c r="C1046" s="506"/>
      <c r="D1046" s="507" t="s">
        <v>729</v>
      </c>
      <c r="E1046" s="508" t="s">
        <v>535</v>
      </c>
      <c r="F1046" s="509" t="s">
        <v>535</v>
      </c>
    </row>
    <row r="1047" spans="1:6" x14ac:dyDescent="0.2">
      <c r="A1047" s="452"/>
      <c r="B1047" s="800"/>
      <c r="C1047" s="506"/>
      <c r="D1047" s="507" t="s">
        <v>937</v>
      </c>
      <c r="E1047" s="508" t="s">
        <v>535</v>
      </c>
      <c r="F1047" s="509" t="s">
        <v>535</v>
      </c>
    </row>
    <row r="1048" spans="1:6" ht="24" x14ac:dyDescent="0.2">
      <c r="A1048" s="452"/>
      <c r="B1048" s="800"/>
      <c r="C1048" s="506"/>
      <c r="D1048" s="507" t="s">
        <v>938</v>
      </c>
      <c r="E1048" s="508" t="s">
        <v>731</v>
      </c>
      <c r="F1048" s="509" t="s">
        <v>1969</v>
      </c>
    </row>
    <row r="1049" spans="1:6" x14ac:dyDescent="0.2">
      <c r="A1049" s="452"/>
      <c r="B1049" s="800"/>
      <c r="C1049" s="506"/>
      <c r="D1049" s="507" t="s">
        <v>929</v>
      </c>
      <c r="E1049" s="508" t="s">
        <v>535</v>
      </c>
      <c r="F1049" s="509" t="s">
        <v>535</v>
      </c>
    </row>
    <row r="1050" spans="1:6" x14ac:dyDescent="0.2">
      <c r="A1050" s="452"/>
      <c r="B1050" s="800"/>
      <c r="C1050" s="506"/>
      <c r="D1050" s="507" t="s">
        <v>939</v>
      </c>
      <c r="E1050" s="508" t="s">
        <v>535</v>
      </c>
      <c r="F1050" s="509" t="s">
        <v>535</v>
      </c>
    </row>
    <row r="1051" spans="1:6" x14ac:dyDescent="0.2">
      <c r="A1051" s="452"/>
      <c r="B1051" s="800"/>
      <c r="C1051" s="506"/>
      <c r="D1051" s="507" t="s">
        <v>940</v>
      </c>
      <c r="E1051" s="508" t="s">
        <v>535</v>
      </c>
      <c r="F1051" s="509" t="s">
        <v>535</v>
      </c>
    </row>
    <row r="1052" spans="1:6" ht="24" x14ac:dyDescent="0.2">
      <c r="A1052" s="452"/>
      <c r="B1052" s="800"/>
      <c r="C1052" s="506"/>
      <c r="D1052" s="507" t="s">
        <v>904</v>
      </c>
      <c r="E1052" s="508" t="s">
        <v>915</v>
      </c>
      <c r="F1052" s="509" t="s">
        <v>1502</v>
      </c>
    </row>
    <row r="1053" spans="1:6" x14ac:dyDescent="0.2">
      <c r="A1053" s="452"/>
      <c r="B1053" s="800"/>
      <c r="C1053" s="506"/>
      <c r="D1053" s="507" t="s">
        <v>728</v>
      </c>
      <c r="E1053" s="508" t="s">
        <v>934</v>
      </c>
      <c r="F1053" s="509" t="s">
        <v>1505</v>
      </c>
    </row>
    <row r="1054" spans="1:6" ht="48" x14ac:dyDescent="0.2">
      <c r="A1054" s="452"/>
      <c r="B1054" s="800"/>
      <c r="C1054" s="506"/>
      <c r="D1054" s="507" t="s">
        <v>941</v>
      </c>
      <c r="E1054" s="508" t="s">
        <v>942</v>
      </c>
      <c r="F1054" s="509" t="s">
        <v>1503</v>
      </c>
    </row>
    <row r="1055" spans="1:6" ht="48" x14ac:dyDescent="0.2">
      <c r="A1055" s="452"/>
      <c r="B1055" s="800"/>
      <c r="C1055" s="506"/>
      <c r="D1055" s="507" t="s">
        <v>943</v>
      </c>
      <c r="E1055" s="508" t="s">
        <v>959</v>
      </c>
      <c r="F1055" s="509" t="s">
        <v>1970</v>
      </c>
    </row>
    <row r="1056" spans="1:6" ht="48" x14ac:dyDescent="0.2">
      <c r="A1056" s="452"/>
      <c r="B1056" s="800"/>
      <c r="C1056" s="506"/>
      <c r="D1056" s="507" t="s">
        <v>945</v>
      </c>
      <c r="E1056" s="508" t="s">
        <v>946</v>
      </c>
      <c r="F1056" s="509">
        <v>483.25</v>
      </c>
    </row>
    <row r="1057" spans="1:6" ht="48" x14ac:dyDescent="0.2">
      <c r="A1057" s="452"/>
      <c r="B1057" s="800"/>
      <c r="C1057" s="506"/>
      <c r="D1057" s="507" t="s">
        <v>947</v>
      </c>
      <c r="E1057" s="508" t="s">
        <v>948</v>
      </c>
      <c r="F1057" s="509">
        <v>805.41</v>
      </c>
    </row>
    <row r="1058" spans="1:6" ht="48" x14ac:dyDescent="0.2">
      <c r="A1058" s="452"/>
      <c r="B1058" s="800"/>
      <c r="C1058" s="506"/>
      <c r="D1058" s="507" t="s">
        <v>949</v>
      </c>
      <c r="E1058" s="508" t="s">
        <v>960</v>
      </c>
      <c r="F1058" s="509" t="s">
        <v>1971</v>
      </c>
    </row>
    <row r="1059" spans="1:6" ht="48" x14ac:dyDescent="0.2">
      <c r="A1059" s="452"/>
      <c r="B1059" s="800"/>
      <c r="C1059" s="506"/>
      <c r="D1059" s="507" t="s">
        <v>950</v>
      </c>
      <c r="E1059" s="508" t="s">
        <v>961</v>
      </c>
      <c r="F1059" s="509" t="s">
        <v>1972</v>
      </c>
    </row>
    <row r="1060" spans="1:6" ht="48" x14ac:dyDescent="0.2">
      <c r="A1060" s="452"/>
      <c r="B1060" s="800"/>
      <c r="C1060" s="506"/>
      <c r="D1060" s="507" t="s">
        <v>951</v>
      </c>
      <c r="E1060" s="508" t="s">
        <v>948</v>
      </c>
      <c r="F1060" s="509">
        <v>805.41</v>
      </c>
    </row>
    <row r="1061" spans="1:6" x14ac:dyDescent="0.2">
      <c r="A1061" s="452"/>
      <c r="B1061" s="801"/>
      <c r="C1061" s="506"/>
      <c r="D1061" s="507" t="s">
        <v>707</v>
      </c>
      <c r="E1061" s="508" t="s">
        <v>898</v>
      </c>
      <c r="F1061" s="509"/>
    </row>
    <row r="1062" spans="1:6" ht="38.25" x14ac:dyDescent="0.2">
      <c r="A1062" s="452"/>
      <c r="B1062" s="871">
        <v>62</v>
      </c>
      <c r="C1062" s="502" t="s">
        <v>1506</v>
      </c>
      <c r="D1062" s="503" t="s">
        <v>1507</v>
      </c>
      <c r="E1062" s="504" t="s">
        <v>1973</v>
      </c>
      <c r="F1062" s="505" t="s">
        <v>1974</v>
      </c>
    </row>
    <row r="1063" spans="1:6" x14ac:dyDescent="0.2">
      <c r="A1063" s="452"/>
      <c r="B1063" s="800"/>
      <c r="C1063" s="506"/>
      <c r="D1063" s="507" t="s">
        <v>708</v>
      </c>
      <c r="E1063" s="508" t="s">
        <v>973</v>
      </c>
      <c r="F1063" s="509" t="s">
        <v>535</v>
      </c>
    </row>
    <row r="1064" spans="1:6" ht="36" x14ac:dyDescent="0.2">
      <c r="A1064" s="452"/>
      <c r="B1064" s="800"/>
      <c r="C1064" s="506"/>
      <c r="D1064" s="507" t="s">
        <v>1975</v>
      </c>
      <c r="E1064" s="508" t="s">
        <v>1976</v>
      </c>
      <c r="F1064" s="509" t="s">
        <v>535</v>
      </c>
    </row>
    <row r="1065" spans="1:6" ht="24" x14ac:dyDescent="0.2">
      <c r="A1065" s="452"/>
      <c r="B1065" s="800"/>
      <c r="C1065" s="506"/>
      <c r="D1065" s="507" t="s">
        <v>750</v>
      </c>
      <c r="E1065" s="508" t="s">
        <v>730</v>
      </c>
      <c r="F1065" s="509">
        <v>495.55</v>
      </c>
    </row>
    <row r="1066" spans="1:6" x14ac:dyDescent="0.2">
      <c r="A1066" s="452"/>
      <c r="B1066" s="800"/>
      <c r="C1066" s="506"/>
      <c r="D1066" s="507" t="s">
        <v>900</v>
      </c>
      <c r="E1066" s="508" t="s">
        <v>903</v>
      </c>
      <c r="F1066" s="509" t="s">
        <v>1977</v>
      </c>
    </row>
    <row r="1067" spans="1:6" ht="24" x14ac:dyDescent="0.2">
      <c r="A1067" s="452"/>
      <c r="B1067" s="800"/>
      <c r="C1067" s="506"/>
      <c r="D1067" s="507" t="s">
        <v>752</v>
      </c>
      <c r="E1067" s="508" t="s">
        <v>901</v>
      </c>
      <c r="F1067" s="509" t="s">
        <v>1978</v>
      </c>
    </row>
    <row r="1068" spans="1:6" ht="48" x14ac:dyDescent="0.2">
      <c r="A1068" s="452"/>
      <c r="B1068" s="800"/>
      <c r="C1068" s="506"/>
      <c r="D1068" s="507" t="s">
        <v>1460</v>
      </c>
      <c r="E1068" s="508" t="s">
        <v>894</v>
      </c>
      <c r="F1068" s="509" t="s">
        <v>1979</v>
      </c>
    </row>
    <row r="1069" spans="1:6" ht="48" x14ac:dyDescent="0.2">
      <c r="A1069" s="452"/>
      <c r="B1069" s="800"/>
      <c r="C1069" s="506"/>
      <c r="D1069" s="507" t="s">
        <v>1461</v>
      </c>
      <c r="E1069" s="508" t="s">
        <v>912</v>
      </c>
      <c r="F1069" s="509">
        <v>743.33</v>
      </c>
    </row>
    <row r="1070" spans="1:6" ht="48" x14ac:dyDescent="0.2">
      <c r="A1070" s="452"/>
      <c r="B1070" s="800"/>
      <c r="C1070" s="506"/>
      <c r="D1070" s="507" t="s">
        <v>1462</v>
      </c>
      <c r="E1070" s="508" t="s">
        <v>912</v>
      </c>
      <c r="F1070" s="509">
        <v>743.33</v>
      </c>
    </row>
    <row r="1071" spans="1:6" ht="48" x14ac:dyDescent="0.2">
      <c r="A1071" s="452"/>
      <c r="B1071" s="800"/>
      <c r="C1071" s="506"/>
      <c r="D1071" s="507" t="s">
        <v>1463</v>
      </c>
      <c r="E1071" s="508" t="s">
        <v>897</v>
      </c>
      <c r="F1071" s="509" t="s">
        <v>1980</v>
      </c>
    </row>
    <row r="1072" spans="1:6" ht="36" x14ac:dyDescent="0.2">
      <c r="A1072" s="452"/>
      <c r="B1072" s="800"/>
      <c r="C1072" s="506"/>
      <c r="D1072" s="507" t="s">
        <v>1464</v>
      </c>
      <c r="E1072" s="508" t="s">
        <v>730</v>
      </c>
      <c r="F1072" s="509">
        <v>495.55</v>
      </c>
    </row>
    <row r="1073" spans="1:6" ht="48" x14ac:dyDescent="0.2">
      <c r="A1073" s="452"/>
      <c r="B1073" s="800"/>
      <c r="C1073" s="506"/>
      <c r="D1073" s="507" t="s">
        <v>1465</v>
      </c>
      <c r="E1073" s="508" t="s">
        <v>921</v>
      </c>
      <c r="F1073" s="509">
        <v>247.78</v>
      </c>
    </row>
    <row r="1074" spans="1:6" ht="48" x14ac:dyDescent="0.2">
      <c r="A1074" s="452"/>
      <c r="B1074" s="800"/>
      <c r="C1074" s="506"/>
      <c r="D1074" s="507" t="s">
        <v>914</v>
      </c>
      <c r="E1074" s="508" t="s">
        <v>1147</v>
      </c>
      <c r="F1074" s="509" t="s">
        <v>1981</v>
      </c>
    </row>
    <row r="1075" spans="1:6" x14ac:dyDescent="0.2">
      <c r="A1075" s="452"/>
      <c r="B1075" s="800"/>
      <c r="C1075" s="506"/>
      <c r="D1075" s="507" t="s">
        <v>929</v>
      </c>
      <c r="E1075" s="508" t="s">
        <v>535</v>
      </c>
      <c r="F1075" s="509" t="s">
        <v>535</v>
      </c>
    </row>
    <row r="1076" spans="1:6" x14ac:dyDescent="0.2">
      <c r="A1076" s="452"/>
      <c r="B1076" s="800"/>
      <c r="C1076" s="506"/>
      <c r="D1076" s="507" t="s">
        <v>939</v>
      </c>
      <c r="E1076" s="508" t="s">
        <v>535</v>
      </c>
      <c r="F1076" s="509" t="s">
        <v>535</v>
      </c>
    </row>
    <row r="1077" spans="1:6" x14ac:dyDescent="0.2">
      <c r="A1077" s="452"/>
      <c r="B1077" s="800"/>
      <c r="C1077" s="506"/>
      <c r="D1077" s="507" t="s">
        <v>940</v>
      </c>
      <c r="E1077" s="508" t="s">
        <v>535</v>
      </c>
      <c r="F1077" s="509" t="s">
        <v>535</v>
      </c>
    </row>
    <row r="1078" spans="1:6" ht="24" x14ac:dyDescent="0.2">
      <c r="A1078" s="452"/>
      <c r="B1078" s="800"/>
      <c r="C1078" s="506"/>
      <c r="D1078" s="507" t="s">
        <v>904</v>
      </c>
      <c r="E1078" s="508" t="s">
        <v>894</v>
      </c>
      <c r="F1078" s="509" t="s">
        <v>1979</v>
      </c>
    </row>
    <row r="1079" spans="1:6" x14ac:dyDescent="0.2">
      <c r="A1079" s="452"/>
      <c r="B1079" s="800"/>
      <c r="C1079" s="506"/>
      <c r="D1079" s="507" t="s">
        <v>905</v>
      </c>
      <c r="E1079" s="508" t="s">
        <v>921</v>
      </c>
      <c r="F1079" s="509">
        <v>247.78</v>
      </c>
    </row>
    <row r="1080" spans="1:6" ht="60" x14ac:dyDescent="0.2">
      <c r="A1080" s="452"/>
      <c r="B1080" s="800"/>
      <c r="C1080" s="506"/>
      <c r="D1080" s="507" t="s">
        <v>1467</v>
      </c>
      <c r="E1080" s="508" t="s">
        <v>915</v>
      </c>
      <c r="F1080" s="509" t="s">
        <v>1982</v>
      </c>
    </row>
    <row r="1081" spans="1:6" x14ac:dyDescent="0.2">
      <c r="A1081" s="452"/>
      <c r="B1081" s="800"/>
      <c r="C1081" s="506"/>
      <c r="D1081" s="507" t="s">
        <v>728</v>
      </c>
      <c r="E1081" s="508" t="s">
        <v>897</v>
      </c>
      <c r="F1081" s="509" t="s">
        <v>1980</v>
      </c>
    </row>
    <row r="1082" spans="1:6" x14ac:dyDescent="0.2">
      <c r="A1082" s="452"/>
      <c r="B1082" s="800"/>
      <c r="C1082" s="506"/>
      <c r="D1082" s="507" t="s">
        <v>729</v>
      </c>
      <c r="E1082" s="508" t="s">
        <v>535</v>
      </c>
      <c r="F1082" s="509" t="s">
        <v>535</v>
      </c>
    </row>
    <row r="1083" spans="1:6" x14ac:dyDescent="0.2">
      <c r="A1083" s="452"/>
      <c r="B1083" s="800"/>
      <c r="C1083" s="506"/>
      <c r="D1083" s="507" t="s">
        <v>937</v>
      </c>
      <c r="E1083" s="508" t="s">
        <v>535</v>
      </c>
      <c r="F1083" s="509" t="s">
        <v>535</v>
      </c>
    </row>
    <row r="1084" spans="1:6" ht="24" x14ac:dyDescent="0.2">
      <c r="A1084" s="452"/>
      <c r="B1084" s="800"/>
      <c r="C1084" s="506"/>
      <c r="D1084" s="507" t="s">
        <v>938</v>
      </c>
      <c r="E1084" s="508" t="s">
        <v>535</v>
      </c>
      <c r="F1084" s="509" t="s">
        <v>535</v>
      </c>
    </row>
    <row r="1085" spans="1:6" ht="48" x14ac:dyDescent="0.2">
      <c r="A1085" s="452"/>
      <c r="B1085" s="800"/>
      <c r="C1085" s="506"/>
      <c r="D1085" s="507" t="s">
        <v>941</v>
      </c>
      <c r="E1085" s="508" t="s">
        <v>535</v>
      </c>
      <c r="F1085" s="509" t="s">
        <v>535</v>
      </c>
    </row>
    <row r="1086" spans="1:6" ht="48" x14ac:dyDescent="0.2">
      <c r="A1086" s="452"/>
      <c r="B1086" s="800"/>
      <c r="C1086" s="506"/>
      <c r="D1086" s="507" t="s">
        <v>943</v>
      </c>
      <c r="E1086" s="508" t="s">
        <v>535</v>
      </c>
      <c r="F1086" s="509" t="s">
        <v>535</v>
      </c>
    </row>
    <row r="1087" spans="1:6" ht="48" x14ac:dyDescent="0.2">
      <c r="A1087" s="452"/>
      <c r="B1087" s="800"/>
      <c r="C1087" s="506"/>
      <c r="D1087" s="507" t="s">
        <v>945</v>
      </c>
      <c r="E1087" s="508" t="s">
        <v>535</v>
      </c>
      <c r="F1087" s="509" t="s">
        <v>535</v>
      </c>
    </row>
    <row r="1088" spans="1:6" ht="48" x14ac:dyDescent="0.2">
      <c r="A1088" s="452"/>
      <c r="B1088" s="800"/>
      <c r="C1088" s="506"/>
      <c r="D1088" s="507" t="s">
        <v>947</v>
      </c>
      <c r="E1088" s="508" t="s">
        <v>535</v>
      </c>
      <c r="F1088" s="509" t="s">
        <v>535</v>
      </c>
    </row>
    <row r="1089" spans="1:6" ht="48" x14ac:dyDescent="0.2">
      <c r="A1089" s="452"/>
      <c r="B1089" s="800"/>
      <c r="C1089" s="506"/>
      <c r="D1089" s="507" t="s">
        <v>949</v>
      </c>
      <c r="E1089" s="508" t="s">
        <v>535</v>
      </c>
      <c r="F1089" s="509" t="s">
        <v>535</v>
      </c>
    </row>
    <row r="1090" spans="1:6" ht="48" x14ac:dyDescent="0.2">
      <c r="A1090" s="452"/>
      <c r="B1090" s="800"/>
      <c r="C1090" s="506"/>
      <c r="D1090" s="507" t="s">
        <v>950</v>
      </c>
      <c r="E1090" s="508" t="s">
        <v>535</v>
      </c>
      <c r="F1090" s="509" t="s">
        <v>535</v>
      </c>
    </row>
    <row r="1091" spans="1:6" ht="48" x14ac:dyDescent="0.2">
      <c r="A1091" s="452"/>
      <c r="B1091" s="800"/>
      <c r="C1091" s="506"/>
      <c r="D1091" s="507" t="s">
        <v>951</v>
      </c>
      <c r="E1091" s="508" t="s">
        <v>535</v>
      </c>
      <c r="F1091" s="509" t="s">
        <v>535</v>
      </c>
    </row>
    <row r="1092" spans="1:6" x14ac:dyDescent="0.2">
      <c r="A1092" s="452"/>
      <c r="B1092" s="801"/>
      <c r="C1092" s="506"/>
      <c r="D1092" s="507" t="s">
        <v>707</v>
      </c>
      <c r="E1092" s="508" t="s">
        <v>898</v>
      </c>
      <c r="F1092" s="509"/>
    </row>
    <row r="1093" spans="1:6" ht="51" x14ac:dyDescent="0.2">
      <c r="A1093" s="452"/>
      <c r="B1093" s="871">
        <v>63</v>
      </c>
      <c r="C1093" s="502" t="s">
        <v>1983</v>
      </c>
      <c r="D1093" s="503" t="s">
        <v>1518</v>
      </c>
      <c r="E1093" s="504" t="s">
        <v>1984</v>
      </c>
      <c r="F1093" s="505" t="s">
        <v>1985</v>
      </c>
    </row>
    <row r="1094" spans="1:6" x14ac:dyDescent="0.2">
      <c r="A1094" s="452"/>
      <c r="B1094" s="800"/>
      <c r="C1094" s="506"/>
      <c r="D1094" s="507" t="s">
        <v>1521</v>
      </c>
      <c r="E1094" s="508" t="s">
        <v>1522</v>
      </c>
      <c r="F1094" s="509" t="s">
        <v>535</v>
      </c>
    </row>
    <row r="1095" spans="1:6" x14ac:dyDescent="0.2">
      <c r="A1095" s="452"/>
      <c r="B1095" s="800"/>
      <c r="C1095" s="506"/>
      <c r="D1095" s="507" t="s">
        <v>708</v>
      </c>
      <c r="E1095" s="508" t="s">
        <v>1986</v>
      </c>
      <c r="F1095" s="509" t="s">
        <v>535</v>
      </c>
    </row>
    <row r="1096" spans="1:6" ht="48" x14ac:dyDescent="0.2">
      <c r="A1096" s="452"/>
      <c r="B1096" s="800"/>
      <c r="C1096" s="506"/>
      <c r="D1096" s="507" t="s">
        <v>1987</v>
      </c>
      <c r="E1096" s="508" t="s">
        <v>1988</v>
      </c>
      <c r="F1096" s="509" t="s">
        <v>535</v>
      </c>
    </row>
    <row r="1097" spans="1:6" ht="36" x14ac:dyDescent="0.2">
      <c r="A1097" s="452"/>
      <c r="B1097" s="800"/>
      <c r="C1097" s="506"/>
      <c r="D1097" s="507" t="s">
        <v>919</v>
      </c>
      <c r="E1097" s="508" t="s">
        <v>933</v>
      </c>
      <c r="F1097" s="509" t="s">
        <v>535</v>
      </c>
    </row>
    <row r="1098" spans="1:6" x14ac:dyDescent="0.2">
      <c r="A1098" s="452"/>
      <c r="B1098" s="800"/>
      <c r="C1098" s="506"/>
      <c r="D1098" s="507" t="s">
        <v>729</v>
      </c>
      <c r="E1098" s="508" t="s">
        <v>535</v>
      </c>
      <c r="F1098" s="509" t="s">
        <v>535</v>
      </c>
    </row>
    <row r="1099" spans="1:6" ht="24" x14ac:dyDescent="0.2">
      <c r="A1099" s="452"/>
      <c r="B1099" s="800"/>
      <c r="C1099" s="506"/>
      <c r="D1099" s="507" t="s">
        <v>750</v>
      </c>
      <c r="E1099" s="508" t="s">
        <v>915</v>
      </c>
      <c r="F1099" s="509">
        <v>625.35</v>
      </c>
    </row>
    <row r="1100" spans="1:6" x14ac:dyDescent="0.2">
      <c r="A1100" s="452"/>
      <c r="B1100" s="800"/>
      <c r="C1100" s="506"/>
      <c r="D1100" s="507" t="s">
        <v>900</v>
      </c>
      <c r="E1100" s="508" t="s">
        <v>934</v>
      </c>
      <c r="F1100" s="509" t="s">
        <v>1989</v>
      </c>
    </row>
    <row r="1101" spans="1:6" ht="24" x14ac:dyDescent="0.2">
      <c r="A1101" s="452"/>
      <c r="B1101" s="800"/>
      <c r="C1101" s="506"/>
      <c r="D1101" s="507" t="s">
        <v>1526</v>
      </c>
      <c r="E1101" s="508" t="s">
        <v>1185</v>
      </c>
      <c r="F1101" s="509" t="s">
        <v>1990</v>
      </c>
    </row>
    <row r="1102" spans="1:6" ht="36" x14ac:dyDescent="0.2">
      <c r="A1102" s="452"/>
      <c r="B1102" s="800"/>
      <c r="C1102" s="506"/>
      <c r="D1102" s="507" t="s">
        <v>922</v>
      </c>
      <c r="E1102" s="508" t="s">
        <v>934</v>
      </c>
      <c r="F1102" s="509" t="s">
        <v>1989</v>
      </c>
    </row>
    <row r="1103" spans="1:6" ht="36" x14ac:dyDescent="0.2">
      <c r="A1103" s="452"/>
      <c r="B1103" s="800"/>
      <c r="C1103" s="506"/>
      <c r="D1103" s="507" t="s">
        <v>1150</v>
      </c>
      <c r="E1103" s="508" t="s">
        <v>912</v>
      </c>
      <c r="F1103" s="509">
        <v>375.21</v>
      </c>
    </row>
    <row r="1104" spans="1:6" ht="36" x14ac:dyDescent="0.2">
      <c r="A1104" s="452"/>
      <c r="B1104" s="800"/>
      <c r="C1104" s="506"/>
      <c r="D1104" s="507" t="s">
        <v>1151</v>
      </c>
      <c r="E1104" s="508" t="s">
        <v>912</v>
      </c>
      <c r="F1104" s="509">
        <v>375.21</v>
      </c>
    </row>
    <row r="1105" spans="1:6" ht="36" x14ac:dyDescent="0.2">
      <c r="A1105" s="452"/>
      <c r="B1105" s="800"/>
      <c r="C1105" s="506"/>
      <c r="D1105" s="507" t="s">
        <v>1529</v>
      </c>
      <c r="E1105" s="508" t="s">
        <v>897</v>
      </c>
      <c r="F1105" s="509">
        <v>875.49</v>
      </c>
    </row>
    <row r="1106" spans="1:6" ht="48" x14ac:dyDescent="0.2">
      <c r="A1106" s="452"/>
      <c r="B1106" s="800"/>
      <c r="C1106" s="506"/>
      <c r="D1106" s="507" t="s">
        <v>1531</v>
      </c>
      <c r="E1106" s="508" t="s">
        <v>730</v>
      </c>
      <c r="F1106" s="509">
        <v>250.14</v>
      </c>
    </row>
    <row r="1107" spans="1:6" ht="36" x14ac:dyDescent="0.2">
      <c r="A1107" s="452"/>
      <c r="B1107" s="800"/>
      <c r="C1107" s="506"/>
      <c r="D1107" s="507" t="s">
        <v>927</v>
      </c>
      <c r="E1107" s="508" t="s">
        <v>936</v>
      </c>
      <c r="F1107" s="509" t="s">
        <v>1991</v>
      </c>
    </row>
    <row r="1108" spans="1:6" x14ac:dyDescent="0.2">
      <c r="A1108" s="452"/>
      <c r="B1108" s="800"/>
      <c r="C1108" s="506"/>
      <c r="D1108" s="507" t="s">
        <v>929</v>
      </c>
      <c r="E1108" s="508" t="s">
        <v>535</v>
      </c>
      <c r="F1108" s="509" t="s">
        <v>535</v>
      </c>
    </row>
    <row r="1109" spans="1:6" ht="24" x14ac:dyDescent="0.2">
      <c r="A1109" s="452"/>
      <c r="B1109" s="800"/>
      <c r="C1109" s="506"/>
      <c r="D1109" s="507" t="s">
        <v>1154</v>
      </c>
      <c r="E1109" s="508" t="s">
        <v>535</v>
      </c>
      <c r="F1109" s="509" t="s">
        <v>535</v>
      </c>
    </row>
    <row r="1110" spans="1:6" ht="24" x14ac:dyDescent="0.2">
      <c r="A1110" s="452"/>
      <c r="B1110" s="800"/>
      <c r="C1110" s="506"/>
      <c r="D1110" s="507" t="s">
        <v>904</v>
      </c>
      <c r="E1110" s="508" t="s">
        <v>535</v>
      </c>
      <c r="F1110" s="509" t="s">
        <v>535</v>
      </c>
    </row>
    <row r="1111" spans="1:6" ht="36" x14ac:dyDescent="0.2">
      <c r="A1111" s="452"/>
      <c r="B1111" s="800"/>
      <c r="C1111" s="506"/>
      <c r="D1111" s="507" t="s">
        <v>1534</v>
      </c>
      <c r="E1111" s="508" t="s">
        <v>535</v>
      </c>
      <c r="F1111" s="509" t="s">
        <v>535</v>
      </c>
    </row>
    <row r="1112" spans="1:6" ht="60" x14ac:dyDescent="0.2">
      <c r="A1112" s="452"/>
      <c r="B1112" s="800"/>
      <c r="C1112" s="506"/>
      <c r="D1112" s="507" t="s">
        <v>1467</v>
      </c>
      <c r="E1112" s="508" t="s">
        <v>535</v>
      </c>
      <c r="F1112" s="509" t="s">
        <v>535</v>
      </c>
    </row>
    <row r="1113" spans="1:6" x14ac:dyDescent="0.2">
      <c r="A1113" s="452"/>
      <c r="B1113" s="800"/>
      <c r="C1113" s="506"/>
      <c r="D1113" s="507" t="s">
        <v>728</v>
      </c>
      <c r="E1113" s="508" t="s">
        <v>897</v>
      </c>
      <c r="F1113" s="509">
        <v>875.49</v>
      </c>
    </row>
    <row r="1114" spans="1:6" x14ac:dyDescent="0.2">
      <c r="A1114" s="452"/>
      <c r="B1114" s="801"/>
      <c r="C1114" s="506"/>
      <c r="D1114" s="507" t="s">
        <v>707</v>
      </c>
      <c r="E1114" s="508" t="s">
        <v>898</v>
      </c>
      <c r="F1114" s="509"/>
    </row>
    <row r="1115" spans="1:6" ht="38.25" x14ac:dyDescent="0.2">
      <c r="A1115" s="452"/>
      <c r="B1115" s="871">
        <v>64</v>
      </c>
      <c r="C1115" s="502" t="s">
        <v>1992</v>
      </c>
      <c r="D1115" s="503" t="s">
        <v>1483</v>
      </c>
      <c r="E1115" s="504" t="s">
        <v>1964</v>
      </c>
      <c r="F1115" s="505" t="s">
        <v>1965</v>
      </c>
    </row>
    <row r="1116" spans="1:6" x14ac:dyDescent="0.2">
      <c r="A1116" s="452"/>
      <c r="B1116" s="800"/>
      <c r="C1116" s="506"/>
      <c r="D1116" s="507" t="s">
        <v>708</v>
      </c>
      <c r="E1116" s="508" t="s">
        <v>973</v>
      </c>
      <c r="F1116" s="509" t="s">
        <v>535</v>
      </c>
    </row>
    <row r="1117" spans="1:6" ht="48" x14ac:dyDescent="0.2">
      <c r="A1117" s="452"/>
      <c r="B1117" s="800"/>
      <c r="C1117" s="506"/>
      <c r="D1117" s="507" t="s">
        <v>1950</v>
      </c>
      <c r="E1117" s="508" t="s">
        <v>1951</v>
      </c>
      <c r="F1117" s="509" t="s">
        <v>535</v>
      </c>
    </row>
    <row r="1118" spans="1:6" ht="24" x14ac:dyDescent="0.2">
      <c r="A1118" s="452"/>
      <c r="B1118" s="800"/>
      <c r="C1118" s="506"/>
      <c r="D1118" s="507" t="s">
        <v>750</v>
      </c>
      <c r="E1118" s="508" t="s">
        <v>730</v>
      </c>
      <c r="F1118" s="509">
        <v>97.44</v>
      </c>
    </row>
    <row r="1119" spans="1:6" x14ac:dyDescent="0.2">
      <c r="A1119" s="452"/>
      <c r="B1119" s="800"/>
      <c r="C1119" s="506"/>
      <c r="D1119" s="507" t="s">
        <v>900</v>
      </c>
      <c r="E1119" s="508" t="s">
        <v>903</v>
      </c>
      <c r="F1119" s="509">
        <v>292.32</v>
      </c>
    </row>
    <row r="1120" spans="1:6" ht="24" x14ac:dyDescent="0.2">
      <c r="A1120" s="452"/>
      <c r="B1120" s="800"/>
      <c r="C1120" s="506"/>
      <c r="D1120" s="507" t="s">
        <v>752</v>
      </c>
      <c r="E1120" s="508" t="s">
        <v>901</v>
      </c>
      <c r="F1120" s="509">
        <v>730.8</v>
      </c>
    </row>
    <row r="1121" spans="1:6" ht="48" x14ac:dyDescent="0.2">
      <c r="A1121" s="452"/>
      <c r="B1121" s="800"/>
      <c r="C1121" s="506"/>
      <c r="D1121" s="507" t="s">
        <v>1460</v>
      </c>
      <c r="E1121" s="508" t="s">
        <v>894</v>
      </c>
      <c r="F1121" s="509">
        <v>438.48</v>
      </c>
    </row>
    <row r="1122" spans="1:6" ht="48" x14ac:dyDescent="0.2">
      <c r="A1122" s="452"/>
      <c r="B1122" s="800"/>
      <c r="C1122" s="506"/>
      <c r="D1122" s="507" t="s">
        <v>1461</v>
      </c>
      <c r="E1122" s="508" t="s">
        <v>912</v>
      </c>
      <c r="F1122" s="509">
        <v>146.16</v>
      </c>
    </row>
    <row r="1123" spans="1:6" ht="48" x14ac:dyDescent="0.2">
      <c r="A1123" s="452"/>
      <c r="B1123" s="800"/>
      <c r="C1123" s="506"/>
      <c r="D1123" s="507" t="s">
        <v>1462</v>
      </c>
      <c r="E1123" s="508" t="s">
        <v>912</v>
      </c>
      <c r="F1123" s="509">
        <v>146.16</v>
      </c>
    </row>
    <row r="1124" spans="1:6" ht="48" x14ac:dyDescent="0.2">
      <c r="A1124" s="452"/>
      <c r="B1124" s="800"/>
      <c r="C1124" s="506"/>
      <c r="D1124" s="507" t="s">
        <v>1463</v>
      </c>
      <c r="E1124" s="508" t="s">
        <v>897</v>
      </c>
      <c r="F1124" s="509">
        <v>341.04</v>
      </c>
    </row>
    <row r="1125" spans="1:6" ht="36" x14ac:dyDescent="0.2">
      <c r="A1125" s="452"/>
      <c r="B1125" s="800"/>
      <c r="C1125" s="506"/>
      <c r="D1125" s="507" t="s">
        <v>1464</v>
      </c>
      <c r="E1125" s="508" t="s">
        <v>730</v>
      </c>
      <c r="F1125" s="509">
        <v>97.44</v>
      </c>
    </row>
    <row r="1126" spans="1:6" ht="48" x14ac:dyDescent="0.2">
      <c r="A1126" s="452"/>
      <c r="B1126" s="800"/>
      <c r="C1126" s="506"/>
      <c r="D1126" s="507" t="s">
        <v>1465</v>
      </c>
      <c r="E1126" s="508" t="s">
        <v>921</v>
      </c>
      <c r="F1126" s="509">
        <v>48.72</v>
      </c>
    </row>
    <row r="1127" spans="1:6" ht="48" x14ac:dyDescent="0.2">
      <c r="A1127" s="452"/>
      <c r="B1127" s="800"/>
      <c r="C1127" s="506"/>
      <c r="D1127" s="507" t="s">
        <v>914</v>
      </c>
      <c r="E1127" s="508" t="s">
        <v>1147</v>
      </c>
      <c r="F1127" s="509" t="s">
        <v>1966</v>
      </c>
    </row>
    <row r="1128" spans="1:6" x14ac:dyDescent="0.2">
      <c r="A1128" s="452"/>
      <c r="B1128" s="800"/>
      <c r="C1128" s="506"/>
      <c r="D1128" s="507" t="s">
        <v>929</v>
      </c>
      <c r="E1128" s="508" t="s">
        <v>535</v>
      </c>
      <c r="F1128" s="509" t="s">
        <v>535</v>
      </c>
    </row>
    <row r="1129" spans="1:6" x14ac:dyDescent="0.2">
      <c r="A1129" s="452"/>
      <c r="B1129" s="800"/>
      <c r="C1129" s="506"/>
      <c r="D1129" s="507" t="s">
        <v>939</v>
      </c>
      <c r="E1129" s="508" t="s">
        <v>535</v>
      </c>
      <c r="F1129" s="509" t="s">
        <v>535</v>
      </c>
    </row>
    <row r="1130" spans="1:6" x14ac:dyDescent="0.2">
      <c r="A1130" s="452"/>
      <c r="B1130" s="800"/>
      <c r="C1130" s="506"/>
      <c r="D1130" s="507" t="s">
        <v>940</v>
      </c>
      <c r="E1130" s="508" t="s">
        <v>535</v>
      </c>
      <c r="F1130" s="509" t="s">
        <v>535</v>
      </c>
    </row>
    <row r="1131" spans="1:6" ht="24" x14ac:dyDescent="0.2">
      <c r="A1131" s="452"/>
      <c r="B1131" s="800"/>
      <c r="C1131" s="506"/>
      <c r="D1131" s="507" t="s">
        <v>904</v>
      </c>
      <c r="E1131" s="508" t="s">
        <v>894</v>
      </c>
      <c r="F1131" s="509">
        <v>438.48</v>
      </c>
    </row>
    <row r="1132" spans="1:6" x14ac:dyDescent="0.2">
      <c r="A1132" s="452"/>
      <c r="B1132" s="800"/>
      <c r="C1132" s="506"/>
      <c r="D1132" s="507" t="s">
        <v>905</v>
      </c>
      <c r="E1132" s="508" t="s">
        <v>921</v>
      </c>
      <c r="F1132" s="509">
        <v>48.72</v>
      </c>
    </row>
    <row r="1133" spans="1:6" ht="60" x14ac:dyDescent="0.2">
      <c r="A1133" s="452"/>
      <c r="B1133" s="800"/>
      <c r="C1133" s="506"/>
      <c r="D1133" s="507" t="s">
        <v>1467</v>
      </c>
      <c r="E1133" s="508" t="s">
        <v>915</v>
      </c>
      <c r="F1133" s="509">
        <v>243.6</v>
      </c>
    </row>
    <row r="1134" spans="1:6" x14ac:dyDescent="0.2">
      <c r="A1134" s="452"/>
      <c r="B1134" s="800"/>
      <c r="C1134" s="506"/>
      <c r="D1134" s="507" t="s">
        <v>728</v>
      </c>
      <c r="E1134" s="508" t="s">
        <v>897</v>
      </c>
      <c r="F1134" s="509">
        <v>341.04</v>
      </c>
    </row>
    <row r="1135" spans="1:6" x14ac:dyDescent="0.2">
      <c r="A1135" s="452"/>
      <c r="B1135" s="800"/>
      <c r="C1135" s="506"/>
      <c r="D1135" s="507" t="s">
        <v>729</v>
      </c>
      <c r="E1135" s="508" t="s">
        <v>535</v>
      </c>
      <c r="F1135" s="509" t="s">
        <v>535</v>
      </c>
    </row>
    <row r="1136" spans="1:6" x14ac:dyDescent="0.2">
      <c r="A1136" s="452"/>
      <c r="B1136" s="800"/>
      <c r="C1136" s="506"/>
      <c r="D1136" s="507" t="s">
        <v>937</v>
      </c>
      <c r="E1136" s="508" t="s">
        <v>535</v>
      </c>
      <c r="F1136" s="509" t="s">
        <v>535</v>
      </c>
    </row>
    <row r="1137" spans="1:6" ht="24" x14ac:dyDescent="0.2">
      <c r="A1137" s="452"/>
      <c r="B1137" s="800"/>
      <c r="C1137" s="506"/>
      <c r="D1137" s="507" t="s">
        <v>938</v>
      </c>
      <c r="E1137" s="508" t="s">
        <v>535</v>
      </c>
      <c r="F1137" s="509" t="s">
        <v>535</v>
      </c>
    </row>
    <row r="1138" spans="1:6" ht="48" x14ac:dyDescent="0.2">
      <c r="A1138" s="452"/>
      <c r="B1138" s="800"/>
      <c r="C1138" s="506"/>
      <c r="D1138" s="507" t="s">
        <v>941</v>
      </c>
      <c r="E1138" s="508" t="s">
        <v>535</v>
      </c>
      <c r="F1138" s="509" t="s">
        <v>535</v>
      </c>
    </row>
    <row r="1139" spans="1:6" ht="48" x14ac:dyDescent="0.2">
      <c r="A1139" s="452"/>
      <c r="B1139" s="800"/>
      <c r="C1139" s="506"/>
      <c r="D1139" s="507" t="s">
        <v>943</v>
      </c>
      <c r="E1139" s="508" t="s">
        <v>535</v>
      </c>
      <c r="F1139" s="509" t="s">
        <v>535</v>
      </c>
    </row>
    <row r="1140" spans="1:6" ht="48" x14ac:dyDescent="0.2">
      <c r="A1140" s="452"/>
      <c r="B1140" s="800"/>
      <c r="C1140" s="506"/>
      <c r="D1140" s="507" t="s">
        <v>945</v>
      </c>
      <c r="E1140" s="508" t="s">
        <v>535</v>
      </c>
      <c r="F1140" s="509" t="s">
        <v>535</v>
      </c>
    </row>
    <row r="1141" spans="1:6" ht="48" x14ac:dyDescent="0.2">
      <c r="A1141" s="452"/>
      <c r="B1141" s="800"/>
      <c r="C1141" s="506"/>
      <c r="D1141" s="507" t="s">
        <v>947</v>
      </c>
      <c r="E1141" s="508" t="s">
        <v>535</v>
      </c>
      <c r="F1141" s="509" t="s">
        <v>535</v>
      </c>
    </row>
    <row r="1142" spans="1:6" ht="48" x14ac:dyDescent="0.2">
      <c r="A1142" s="452"/>
      <c r="B1142" s="800"/>
      <c r="C1142" s="506"/>
      <c r="D1142" s="507" t="s">
        <v>949</v>
      </c>
      <c r="E1142" s="508" t="s">
        <v>535</v>
      </c>
      <c r="F1142" s="509" t="s">
        <v>535</v>
      </c>
    </row>
    <row r="1143" spans="1:6" ht="48" x14ac:dyDescent="0.2">
      <c r="A1143" s="452"/>
      <c r="B1143" s="800"/>
      <c r="C1143" s="506"/>
      <c r="D1143" s="507" t="s">
        <v>950</v>
      </c>
      <c r="E1143" s="508" t="s">
        <v>535</v>
      </c>
      <c r="F1143" s="509" t="s">
        <v>535</v>
      </c>
    </row>
    <row r="1144" spans="1:6" ht="48" x14ac:dyDescent="0.2">
      <c r="A1144" s="452"/>
      <c r="B1144" s="800"/>
      <c r="C1144" s="506"/>
      <c r="D1144" s="507" t="s">
        <v>951</v>
      </c>
      <c r="E1144" s="508" t="s">
        <v>535</v>
      </c>
      <c r="F1144" s="509" t="s">
        <v>535</v>
      </c>
    </row>
    <row r="1145" spans="1:6" x14ac:dyDescent="0.2">
      <c r="A1145" s="452"/>
      <c r="B1145" s="801"/>
      <c r="C1145" s="506"/>
      <c r="D1145" s="507" t="s">
        <v>707</v>
      </c>
      <c r="E1145" s="508" t="s">
        <v>898</v>
      </c>
      <c r="F1145" s="509"/>
    </row>
    <row r="1146" spans="1:6" ht="38.25" x14ac:dyDescent="0.2">
      <c r="A1146" s="452"/>
      <c r="B1146" s="871">
        <v>65</v>
      </c>
      <c r="C1146" s="502" t="s">
        <v>1992</v>
      </c>
      <c r="D1146" s="503" t="s">
        <v>1483</v>
      </c>
      <c r="E1146" s="504" t="s">
        <v>1993</v>
      </c>
      <c r="F1146" s="505">
        <v>974.4</v>
      </c>
    </row>
    <row r="1147" spans="1:6" x14ac:dyDescent="0.2">
      <c r="A1147" s="452"/>
      <c r="B1147" s="800"/>
      <c r="C1147" s="506"/>
      <c r="D1147" s="507" t="s">
        <v>708</v>
      </c>
      <c r="E1147" s="508" t="s">
        <v>973</v>
      </c>
      <c r="F1147" s="509" t="s">
        <v>535</v>
      </c>
    </row>
    <row r="1148" spans="1:6" ht="36" x14ac:dyDescent="0.2">
      <c r="A1148" s="452"/>
      <c r="B1148" s="800"/>
      <c r="C1148" s="506"/>
      <c r="D1148" s="507" t="s">
        <v>1975</v>
      </c>
      <c r="E1148" s="508" t="s">
        <v>1951</v>
      </c>
      <c r="F1148" s="509" t="s">
        <v>535</v>
      </c>
    </row>
    <row r="1149" spans="1:6" ht="36" x14ac:dyDescent="0.2">
      <c r="A1149" s="452"/>
      <c r="B1149" s="800"/>
      <c r="C1149" s="506"/>
      <c r="D1149" s="507" t="s">
        <v>919</v>
      </c>
      <c r="E1149" s="508" t="s">
        <v>1539</v>
      </c>
      <c r="F1149" s="509" t="s">
        <v>535</v>
      </c>
    </row>
    <row r="1150" spans="1:6" ht="24" x14ac:dyDescent="0.2">
      <c r="A1150" s="452"/>
      <c r="B1150" s="800"/>
      <c r="C1150" s="506"/>
      <c r="D1150" s="507" t="s">
        <v>750</v>
      </c>
      <c r="E1150" s="508" t="s">
        <v>730</v>
      </c>
      <c r="F1150" s="509">
        <v>19.489999999999998</v>
      </c>
    </row>
    <row r="1151" spans="1:6" x14ac:dyDescent="0.2">
      <c r="A1151" s="452"/>
      <c r="B1151" s="800"/>
      <c r="C1151" s="506"/>
      <c r="D1151" s="507" t="s">
        <v>900</v>
      </c>
      <c r="E1151" s="508" t="s">
        <v>903</v>
      </c>
      <c r="F1151" s="509">
        <v>58.46</v>
      </c>
    </row>
    <row r="1152" spans="1:6" ht="24" x14ac:dyDescent="0.2">
      <c r="A1152" s="452"/>
      <c r="B1152" s="800"/>
      <c r="C1152" s="506"/>
      <c r="D1152" s="507" t="s">
        <v>752</v>
      </c>
      <c r="E1152" s="508" t="s">
        <v>901</v>
      </c>
      <c r="F1152" s="509">
        <v>146.16</v>
      </c>
    </row>
    <row r="1153" spans="1:6" ht="48" x14ac:dyDescent="0.2">
      <c r="A1153" s="452"/>
      <c r="B1153" s="800"/>
      <c r="C1153" s="506"/>
      <c r="D1153" s="507" t="s">
        <v>1460</v>
      </c>
      <c r="E1153" s="508" t="s">
        <v>894</v>
      </c>
      <c r="F1153" s="509">
        <v>87.7</v>
      </c>
    </row>
    <row r="1154" spans="1:6" ht="48" x14ac:dyDescent="0.2">
      <c r="A1154" s="452"/>
      <c r="B1154" s="800"/>
      <c r="C1154" s="506"/>
      <c r="D1154" s="507" t="s">
        <v>1461</v>
      </c>
      <c r="E1154" s="508" t="s">
        <v>912</v>
      </c>
      <c r="F1154" s="509">
        <v>29.23</v>
      </c>
    </row>
    <row r="1155" spans="1:6" ht="48" x14ac:dyDescent="0.2">
      <c r="A1155" s="452"/>
      <c r="B1155" s="800"/>
      <c r="C1155" s="506"/>
      <c r="D1155" s="507" t="s">
        <v>1462</v>
      </c>
      <c r="E1155" s="508" t="s">
        <v>912</v>
      </c>
      <c r="F1155" s="509">
        <v>29.23</v>
      </c>
    </row>
    <row r="1156" spans="1:6" ht="48" x14ac:dyDescent="0.2">
      <c r="A1156" s="452"/>
      <c r="B1156" s="800"/>
      <c r="C1156" s="506"/>
      <c r="D1156" s="507" t="s">
        <v>1463</v>
      </c>
      <c r="E1156" s="508" t="s">
        <v>897</v>
      </c>
      <c r="F1156" s="509">
        <v>68.209999999999994</v>
      </c>
    </row>
    <row r="1157" spans="1:6" ht="36" x14ac:dyDescent="0.2">
      <c r="A1157" s="452"/>
      <c r="B1157" s="800"/>
      <c r="C1157" s="506"/>
      <c r="D1157" s="507" t="s">
        <v>1464</v>
      </c>
      <c r="E1157" s="508" t="s">
        <v>730</v>
      </c>
      <c r="F1157" s="509">
        <v>19.489999999999998</v>
      </c>
    </row>
    <row r="1158" spans="1:6" ht="48" x14ac:dyDescent="0.2">
      <c r="A1158" s="452"/>
      <c r="B1158" s="800"/>
      <c r="C1158" s="506"/>
      <c r="D1158" s="507" t="s">
        <v>1465</v>
      </c>
      <c r="E1158" s="508" t="s">
        <v>921</v>
      </c>
      <c r="F1158" s="509">
        <v>9.74</v>
      </c>
    </row>
    <row r="1159" spans="1:6" ht="48" x14ac:dyDescent="0.2">
      <c r="A1159" s="452"/>
      <c r="B1159" s="800"/>
      <c r="C1159" s="506"/>
      <c r="D1159" s="507" t="s">
        <v>914</v>
      </c>
      <c r="E1159" s="508" t="s">
        <v>1147</v>
      </c>
      <c r="F1159" s="509">
        <v>292.32</v>
      </c>
    </row>
    <row r="1160" spans="1:6" x14ac:dyDescent="0.2">
      <c r="A1160" s="452"/>
      <c r="B1160" s="800"/>
      <c r="C1160" s="506"/>
      <c r="D1160" s="507" t="s">
        <v>929</v>
      </c>
      <c r="E1160" s="508" t="s">
        <v>535</v>
      </c>
      <c r="F1160" s="509" t="s">
        <v>535</v>
      </c>
    </row>
    <row r="1161" spans="1:6" x14ac:dyDescent="0.2">
      <c r="A1161" s="452"/>
      <c r="B1161" s="800"/>
      <c r="C1161" s="506"/>
      <c r="D1161" s="507" t="s">
        <v>939</v>
      </c>
      <c r="E1161" s="508" t="s">
        <v>535</v>
      </c>
      <c r="F1161" s="509" t="s">
        <v>535</v>
      </c>
    </row>
    <row r="1162" spans="1:6" x14ac:dyDescent="0.2">
      <c r="A1162" s="452"/>
      <c r="B1162" s="800"/>
      <c r="C1162" s="506"/>
      <c r="D1162" s="507" t="s">
        <v>940</v>
      </c>
      <c r="E1162" s="508" t="s">
        <v>535</v>
      </c>
      <c r="F1162" s="509" t="s">
        <v>535</v>
      </c>
    </row>
    <row r="1163" spans="1:6" ht="24" x14ac:dyDescent="0.2">
      <c r="A1163" s="452"/>
      <c r="B1163" s="800"/>
      <c r="C1163" s="506"/>
      <c r="D1163" s="507" t="s">
        <v>904</v>
      </c>
      <c r="E1163" s="508" t="s">
        <v>894</v>
      </c>
      <c r="F1163" s="509">
        <v>87.7</v>
      </c>
    </row>
    <row r="1164" spans="1:6" x14ac:dyDescent="0.2">
      <c r="A1164" s="452"/>
      <c r="B1164" s="800"/>
      <c r="C1164" s="506"/>
      <c r="D1164" s="507" t="s">
        <v>905</v>
      </c>
      <c r="E1164" s="508" t="s">
        <v>921</v>
      </c>
      <c r="F1164" s="509">
        <v>9.74</v>
      </c>
    </row>
    <row r="1165" spans="1:6" ht="60" x14ac:dyDescent="0.2">
      <c r="A1165" s="452"/>
      <c r="B1165" s="800"/>
      <c r="C1165" s="506"/>
      <c r="D1165" s="507" t="s">
        <v>1467</v>
      </c>
      <c r="E1165" s="508" t="s">
        <v>915</v>
      </c>
      <c r="F1165" s="509">
        <v>48.72</v>
      </c>
    </row>
    <row r="1166" spans="1:6" x14ac:dyDescent="0.2">
      <c r="A1166" s="452"/>
      <c r="B1166" s="800"/>
      <c r="C1166" s="506"/>
      <c r="D1166" s="507" t="s">
        <v>728</v>
      </c>
      <c r="E1166" s="508" t="s">
        <v>897</v>
      </c>
      <c r="F1166" s="509">
        <v>68.209999999999994</v>
      </c>
    </row>
    <row r="1167" spans="1:6" x14ac:dyDescent="0.2">
      <c r="A1167" s="452"/>
      <c r="B1167" s="800"/>
      <c r="C1167" s="506"/>
      <c r="D1167" s="507" t="s">
        <v>729</v>
      </c>
      <c r="E1167" s="508" t="s">
        <v>535</v>
      </c>
      <c r="F1167" s="509" t="s">
        <v>535</v>
      </c>
    </row>
    <row r="1168" spans="1:6" x14ac:dyDescent="0.2">
      <c r="A1168" s="452"/>
      <c r="B1168" s="800"/>
      <c r="C1168" s="506"/>
      <c r="D1168" s="507" t="s">
        <v>937</v>
      </c>
      <c r="E1168" s="508" t="s">
        <v>535</v>
      </c>
      <c r="F1168" s="509" t="s">
        <v>535</v>
      </c>
    </row>
    <row r="1169" spans="1:6" ht="24" x14ac:dyDescent="0.2">
      <c r="A1169" s="452"/>
      <c r="B1169" s="800"/>
      <c r="C1169" s="506"/>
      <c r="D1169" s="507" t="s">
        <v>938</v>
      </c>
      <c r="E1169" s="508" t="s">
        <v>535</v>
      </c>
      <c r="F1169" s="509" t="s">
        <v>535</v>
      </c>
    </row>
    <row r="1170" spans="1:6" ht="48" x14ac:dyDescent="0.2">
      <c r="A1170" s="452"/>
      <c r="B1170" s="800"/>
      <c r="C1170" s="506"/>
      <c r="D1170" s="507" t="s">
        <v>941</v>
      </c>
      <c r="E1170" s="508" t="s">
        <v>535</v>
      </c>
      <c r="F1170" s="509" t="s">
        <v>535</v>
      </c>
    </row>
    <row r="1171" spans="1:6" ht="48" x14ac:dyDescent="0.2">
      <c r="A1171" s="452"/>
      <c r="B1171" s="800"/>
      <c r="C1171" s="506"/>
      <c r="D1171" s="507" t="s">
        <v>943</v>
      </c>
      <c r="E1171" s="508" t="s">
        <v>535</v>
      </c>
      <c r="F1171" s="509" t="s">
        <v>535</v>
      </c>
    </row>
    <row r="1172" spans="1:6" ht="48" x14ac:dyDescent="0.2">
      <c r="A1172" s="452"/>
      <c r="B1172" s="800"/>
      <c r="C1172" s="506"/>
      <c r="D1172" s="507" t="s">
        <v>945</v>
      </c>
      <c r="E1172" s="508" t="s">
        <v>535</v>
      </c>
      <c r="F1172" s="509" t="s">
        <v>535</v>
      </c>
    </row>
    <row r="1173" spans="1:6" ht="48" x14ac:dyDescent="0.2">
      <c r="A1173" s="452"/>
      <c r="B1173" s="800"/>
      <c r="C1173" s="506"/>
      <c r="D1173" s="507" t="s">
        <v>947</v>
      </c>
      <c r="E1173" s="508" t="s">
        <v>535</v>
      </c>
      <c r="F1173" s="509" t="s">
        <v>535</v>
      </c>
    </row>
    <row r="1174" spans="1:6" ht="48" x14ac:dyDescent="0.2">
      <c r="A1174" s="452"/>
      <c r="B1174" s="800"/>
      <c r="C1174" s="506"/>
      <c r="D1174" s="507" t="s">
        <v>949</v>
      </c>
      <c r="E1174" s="508" t="s">
        <v>535</v>
      </c>
      <c r="F1174" s="509" t="s">
        <v>535</v>
      </c>
    </row>
    <row r="1175" spans="1:6" ht="48" x14ac:dyDescent="0.2">
      <c r="A1175" s="452"/>
      <c r="B1175" s="800"/>
      <c r="C1175" s="506"/>
      <c r="D1175" s="507" t="s">
        <v>950</v>
      </c>
      <c r="E1175" s="508" t="s">
        <v>535</v>
      </c>
      <c r="F1175" s="509" t="s">
        <v>535</v>
      </c>
    </row>
    <row r="1176" spans="1:6" ht="48" x14ac:dyDescent="0.2">
      <c r="A1176" s="452"/>
      <c r="B1176" s="800"/>
      <c r="C1176" s="506"/>
      <c r="D1176" s="507" t="s">
        <v>951</v>
      </c>
      <c r="E1176" s="508" t="s">
        <v>535</v>
      </c>
      <c r="F1176" s="509" t="s">
        <v>535</v>
      </c>
    </row>
    <row r="1177" spans="1:6" x14ac:dyDescent="0.2">
      <c r="A1177" s="452"/>
      <c r="B1177" s="801"/>
      <c r="C1177" s="506"/>
      <c r="D1177" s="507" t="s">
        <v>707</v>
      </c>
      <c r="E1177" s="508" t="s">
        <v>898</v>
      </c>
      <c r="F1177" s="509"/>
    </row>
    <row r="1178" spans="1:6" ht="51" x14ac:dyDescent="0.2">
      <c r="A1178" s="452"/>
      <c r="B1178" s="871">
        <v>66</v>
      </c>
      <c r="C1178" s="502" t="s">
        <v>1994</v>
      </c>
      <c r="D1178" s="503" t="s">
        <v>1492</v>
      </c>
      <c r="E1178" s="504" t="s">
        <v>1541</v>
      </c>
      <c r="F1178" s="505" t="s">
        <v>1542</v>
      </c>
    </row>
    <row r="1179" spans="1:6" x14ac:dyDescent="0.2">
      <c r="A1179" s="452"/>
      <c r="B1179" s="800"/>
      <c r="C1179" s="506"/>
      <c r="D1179" s="507" t="s">
        <v>708</v>
      </c>
      <c r="E1179" s="508" t="s">
        <v>1495</v>
      </c>
      <c r="F1179" s="509" t="s">
        <v>535</v>
      </c>
    </row>
    <row r="1180" spans="1:6" ht="60" x14ac:dyDescent="0.2">
      <c r="A1180" s="452"/>
      <c r="B1180" s="800"/>
      <c r="C1180" s="506"/>
      <c r="D1180" s="507" t="s">
        <v>1496</v>
      </c>
      <c r="E1180" s="508" t="s">
        <v>1497</v>
      </c>
      <c r="F1180" s="509" t="s">
        <v>535</v>
      </c>
    </row>
    <row r="1181" spans="1:6" ht="48" x14ac:dyDescent="0.2">
      <c r="A1181" s="452"/>
      <c r="B1181" s="800"/>
      <c r="C1181" s="506"/>
      <c r="D1181" s="507" t="s">
        <v>1968</v>
      </c>
      <c r="E1181" s="508" t="s">
        <v>1499</v>
      </c>
      <c r="F1181" s="509" t="s">
        <v>535</v>
      </c>
    </row>
    <row r="1182" spans="1:6" x14ac:dyDescent="0.2">
      <c r="A1182" s="452"/>
      <c r="B1182" s="800"/>
      <c r="C1182" s="506"/>
      <c r="D1182" s="507" t="s">
        <v>729</v>
      </c>
      <c r="E1182" s="508" t="s">
        <v>535</v>
      </c>
      <c r="F1182" s="509" t="s">
        <v>535</v>
      </c>
    </row>
    <row r="1183" spans="1:6" x14ac:dyDescent="0.2">
      <c r="A1183" s="452"/>
      <c r="B1183" s="800"/>
      <c r="C1183" s="506"/>
      <c r="D1183" s="507" t="s">
        <v>937</v>
      </c>
      <c r="E1183" s="508" t="s">
        <v>535</v>
      </c>
      <c r="F1183" s="509" t="s">
        <v>535</v>
      </c>
    </row>
    <row r="1184" spans="1:6" ht="24" x14ac:dyDescent="0.2">
      <c r="A1184" s="452"/>
      <c r="B1184" s="800"/>
      <c r="C1184" s="506"/>
      <c r="D1184" s="507" t="s">
        <v>938</v>
      </c>
      <c r="E1184" s="508" t="s">
        <v>731</v>
      </c>
      <c r="F1184" s="509" t="s">
        <v>1995</v>
      </c>
    </row>
    <row r="1185" spans="1:6" x14ac:dyDescent="0.2">
      <c r="A1185" s="452"/>
      <c r="B1185" s="800"/>
      <c r="C1185" s="506"/>
      <c r="D1185" s="507" t="s">
        <v>929</v>
      </c>
      <c r="E1185" s="508" t="s">
        <v>535</v>
      </c>
      <c r="F1185" s="509" t="s">
        <v>535</v>
      </c>
    </row>
    <row r="1186" spans="1:6" x14ac:dyDescent="0.2">
      <c r="A1186" s="452"/>
      <c r="B1186" s="800"/>
      <c r="C1186" s="506"/>
      <c r="D1186" s="507" t="s">
        <v>939</v>
      </c>
      <c r="E1186" s="508" t="s">
        <v>535</v>
      </c>
      <c r="F1186" s="509" t="s">
        <v>535</v>
      </c>
    </row>
    <row r="1187" spans="1:6" x14ac:dyDescent="0.2">
      <c r="A1187" s="452"/>
      <c r="B1187" s="800"/>
      <c r="C1187" s="506"/>
      <c r="D1187" s="507" t="s">
        <v>940</v>
      </c>
      <c r="E1187" s="508" t="s">
        <v>535</v>
      </c>
      <c r="F1187" s="509" t="s">
        <v>535</v>
      </c>
    </row>
    <row r="1188" spans="1:6" ht="24" x14ac:dyDescent="0.2">
      <c r="A1188" s="452"/>
      <c r="B1188" s="800"/>
      <c r="C1188" s="506"/>
      <c r="D1188" s="507" t="s">
        <v>904</v>
      </c>
      <c r="E1188" s="508" t="s">
        <v>915</v>
      </c>
      <c r="F1188" s="509" t="s">
        <v>1546</v>
      </c>
    </row>
    <row r="1189" spans="1:6" x14ac:dyDescent="0.2">
      <c r="A1189" s="452"/>
      <c r="B1189" s="800"/>
      <c r="C1189" s="506"/>
      <c r="D1189" s="507" t="s">
        <v>728</v>
      </c>
      <c r="E1189" s="508" t="s">
        <v>934</v>
      </c>
      <c r="F1189" s="509" t="s">
        <v>1550</v>
      </c>
    </row>
    <row r="1190" spans="1:6" ht="48" x14ac:dyDescent="0.2">
      <c r="A1190" s="452"/>
      <c r="B1190" s="800"/>
      <c r="C1190" s="506"/>
      <c r="D1190" s="507" t="s">
        <v>941</v>
      </c>
      <c r="E1190" s="508" t="s">
        <v>942</v>
      </c>
      <c r="F1190" s="509" t="s">
        <v>1547</v>
      </c>
    </row>
    <row r="1191" spans="1:6" ht="48" x14ac:dyDescent="0.2">
      <c r="A1191" s="452"/>
      <c r="B1191" s="800"/>
      <c r="C1191" s="506"/>
      <c r="D1191" s="507" t="s">
        <v>943</v>
      </c>
      <c r="E1191" s="508" t="s">
        <v>959</v>
      </c>
      <c r="F1191" s="509" t="s">
        <v>1996</v>
      </c>
    </row>
    <row r="1192" spans="1:6" ht="48" x14ac:dyDescent="0.2">
      <c r="A1192" s="452"/>
      <c r="B1192" s="800"/>
      <c r="C1192" s="506"/>
      <c r="D1192" s="507" t="s">
        <v>945</v>
      </c>
      <c r="E1192" s="508" t="s">
        <v>946</v>
      </c>
      <c r="F1192" s="509">
        <v>695.08</v>
      </c>
    </row>
    <row r="1193" spans="1:6" ht="48" x14ac:dyDescent="0.2">
      <c r="A1193" s="452"/>
      <c r="B1193" s="800"/>
      <c r="C1193" s="506"/>
      <c r="D1193" s="507" t="s">
        <v>947</v>
      </c>
      <c r="E1193" s="508" t="s">
        <v>948</v>
      </c>
      <c r="F1193" s="509" t="s">
        <v>1549</v>
      </c>
    </row>
    <row r="1194" spans="1:6" ht="48" x14ac:dyDescent="0.2">
      <c r="A1194" s="452"/>
      <c r="B1194" s="800"/>
      <c r="C1194" s="506"/>
      <c r="D1194" s="507" t="s">
        <v>949</v>
      </c>
      <c r="E1194" s="508" t="s">
        <v>960</v>
      </c>
      <c r="F1194" s="509" t="s">
        <v>1997</v>
      </c>
    </row>
    <row r="1195" spans="1:6" ht="48" x14ac:dyDescent="0.2">
      <c r="A1195" s="452"/>
      <c r="B1195" s="800"/>
      <c r="C1195" s="506"/>
      <c r="D1195" s="507" t="s">
        <v>950</v>
      </c>
      <c r="E1195" s="508" t="s">
        <v>961</v>
      </c>
      <c r="F1195" s="509" t="s">
        <v>1998</v>
      </c>
    </row>
    <row r="1196" spans="1:6" ht="48" x14ac:dyDescent="0.2">
      <c r="A1196" s="452"/>
      <c r="B1196" s="800"/>
      <c r="C1196" s="506"/>
      <c r="D1196" s="507" t="s">
        <v>951</v>
      </c>
      <c r="E1196" s="508" t="s">
        <v>948</v>
      </c>
      <c r="F1196" s="509" t="s">
        <v>1549</v>
      </c>
    </row>
    <row r="1197" spans="1:6" x14ac:dyDescent="0.2">
      <c r="A1197" s="452"/>
      <c r="B1197" s="801"/>
      <c r="C1197" s="506"/>
      <c r="D1197" s="507" t="s">
        <v>707</v>
      </c>
      <c r="E1197" s="508" t="s">
        <v>898</v>
      </c>
      <c r="F1197" s="509"/>
    </row>
    <row r="1198" spans="1:6" ht="38.25" x14ac:dyDescent="0.2">
      <c r="A1198" s="452"/>
      <c r="B1198" s="871">
        <v>67</v>
      </c>
      <c r="C1198" s="502" t="s">
        <v>1551</v>
      </c>
      <c r="D1198" s="503" t="s">
        <v>1507</v>
      </c>
      <c r="E1198" s="504" t="s">
        <v>1973</v>
      </c>
      <c r="F1198" s="505" t="s">
        <v>1974</v>
      </c>
    </row>
    <row r="1199" spans="1:6" x14ac:dyDescent="0.2">
      <c r="A1199" s="452"/>
      <c r="B1199" s="800"/>
      <c r="C1199" s="506"/>
      <c r="D1199" s="507" t="s">
        <v>708</v>
      </c>
      <c r="E1199" s="508" t="s">
        <v>973</v>
      </c>
      <c r="F1199" s="509" t="s">
        <v>535</v>
      </c>
    </row>
    <row r="1200" spans="1:6" ht="36" x14ac:dyDescent="0.2">
      <c r="A1200" s="452"/>
      <c r="B1200" s="800"/>
      <c r="C1200" s="506"/>
      <c r="D1200" s="507" t="s">
        <v>1975</v>
      </c>
      <c r="E1200" s="508" t="s">
        <v>1976</v>
      </c>
      <c r="F1200" s="509" t="s">
        <v>535</v>
      </c>
    </row>
    <row r="1201" spans="1:6" ht="24" x14ac:dyDescent="0.2">
      <c r="A1201" s="452"/>
      <c r="B1201" s="800"/>
      <c r="C1201" s="506"/>
      <c r="D1201" s="507" t="s">
        <v>750</v>
      </c>
      <c r="E1201" s="508" t="s">
        <v>730</v>
      </c>
      <c r="F1201" s="509">
        <v>495.55</v>
      </c>
    </row>
    <row r="1202" spans="1:6" x14ac:dyDescent="0.2">
      <c r="A1202" s="452"/>
      <c r="B1202" s="800"/>
      <c r="C1202" s="506"/>
      <c r="D1202" s="507" t="s">
        <v>900</v>
      </c>
      <c r="E1202" s="508" t="s">
        <v>903</v>
      </c>
      <c r="F1202" s="509" t="s">
        <v>1977</v>
      </c>
    </row>
    <row r="1203" spans="1:6" ht="24" x14ac:dyDescent="0.2">
      <c r="A1203" s="452"/>
      <c r="B1203" s="800"/>
      <c r="C1203" s="506"/>
      <c r="D1203" s="507" t="s">
        <v>752</v>
      </c>
      <c r="E1203" s="508" t="s">
        <v>901</v>
      </c>
      <c r="F1203" s="509" t="s">
        <v>1978</v>
      </c>
    </row>
    <row r="1204" spans="1:6" ht="48" x14ac:dyDescent="0.2">
      <c r="A1204" s="452"/>
      <c r="B1204" s="800"/>
      <c r="C1204" s="506"/>
      <c r="D1204" s="507" t="s">
        <v>1460</v>
      </c>
      <c r="E1204" s="508" t="s">
        <v>894</v>
      </c>
      <c r="F1204" s="509" t="s">
        <v>1979</v>
      </c>
    </row>
    <row r="1205" spans="1:6" ht="48" x14ac:dyDescent="0.2">
      <c r="A1205" s="452"/>
      <c r="B1205" s="800"/>
      <c r="C1205" s="506"/>
      <c r="D1205" s="507" t="s">
        <v>1461</v>
      </c>
      <c r="E1205" s="508" t="s">
        <v>912</v>
      </c>
      <c r="F1205" s="509">
        <v>743.33</v>
      </c>
    </row>
    <row r="1206" spans="1:6" ht="48" x14ac:dyDescent="0.2">
      <c r="A1206" s="452"/>
      <c r="B1206" s="800"/>
      <c r="C1206" s="506"/>
      <c r="D1206" s="507" t="s">
        <v>1462</v>
      </c>
      <c r="E1206" s="508" t="s">
        <v>912</v>
      </c>
      <c r="F1206" s="509">
        <v>743.33</v>
      </c>
    </row>
    <row r="1207" spans="1:6" ht="48" x14ac:dyDescent="0.2">
      <c r="A1207" s="452"/>
      <c r="B1207" s="800"/>
      <c r="C1207" s="506"/>
      <c r="D1207" s="507" t="s">
        <v>1463</v>
      </c>
      <c r="E1207" s="508" t="s">
        <v>897</v>
      </c>
      <c r="F1207" s="509" t="s">
        <v>1980</v>
      </c>
    </row>
    <row r="1208" spans="1:6" ht="36" x14ac:dyDescent="0.2">
      <c r="A1208" s="452"/>
      <c r="B1208" s="800"/>
      <c r="C1208" s="506"/>
      <c r="D1208" s="507" t="s">
        <v>1464</v>
      </c>
      <c r="E1208" s="508" t="s">
        <v>730</v>
      </c>
      <c r="F1208" s="509">
        <v>495.55</v>
      </c>
    </row>
    <row r="1209" spans="1:6" ht="48" x14ac:dyDescent="0.2">
      <c r="A1209" s="452"/>
      <c r="B1209" s="800"/>
      <c r="C1209" s="506"/>
      <c r="D1209" s="507" t="s">
        <v>1465</v>
      </c>
      <c r="E1209" s="508" t="s">
        <v>921</v>
      </c>
      <c r="F1209" s="509">
        <v>247.78</v>
      </c>
    </row>
    <row r="1210" spans="1:6" ht="48" x14ac:dyDescent="0.2">
      <c r="A1210" s="452"/>
      <c r="B1210" s="800"/>
      <c r="C1210" s="506"/>
      <c r="D1210" s="507" t="s">
        <v>914</v>
      </c>
      <c r="E1210" s="508" t="s">
        <v>1147</v>
      </c>
      <c r="F1210" s="509" t="s">
        <v>1981</v>
      </c>
    </row>
    <row r="1211" spans="1:6" x14ac:dyDescent="0.2">
      <c r="A1211" s="452"/>
      <c r="B1211" s="800"/>
      <c r="C1211" s="506"/>
      <c r="D1211" s="507" t="s">
        <v>929</v>
      </c>
      <c r="E1211" s="508" t="s">
        <v>535</v>
      </c>
      <c r="F1211" s="509" t="s">
        <v>535</v>
      </c>
    </row>
    <row r="1212" spans="1:6" x14ac:dyDescent="0.2">
      <c r="A1212" s="452"/>
      <c r="B1212" s="800"/>
      <c r="C1212" s="506"/>
      <c r="D1212" s="507" t="s">
        <v>939</v>
      </c>
      <c r="E1212" s="508" t="s">
        <v>535</v>
      </c>
      <c r="F1212" s="509" t="s">
        <v>535</v>
      </c>
    </row>
    <row r="1213" spans="1:6" x14ac:dyDescent="0.2">
      <c r="A1213" s="452"/>
      <c r="B1213" s="800"/>
      <c r="C1213" s="506"/>
      <c r="D1213" s="507" t="s">
        <v>940</v>
      </c>
      <c r="E1213" s="508" t="s">
        <v>535</v>
      </c>
      <c r="F1213" s="509" t="s">
        <v>535</v>
      </c>
    </row>
    <row r="1214" spans="1:6" ht="24" x14ac:dyDescent="0.2">
      <c r="A1214" s="452"/>
      <c r="B1214" s="800"/>
      <c r="C1214" s="506"/>
      <c r="D1214" s="507" t="s">
        <v>904</v>
      </c>
      <c r="E1214" s="508" t="s">
        <v>894</v>
      </c>
      <c r="F1214" s="509" t="s">
        <v>1979</v>
      </c>
    </row>
    <row r="1215" spans="1:6" x14ac:dyDescent="0.2">
      <c r="A1215" s="452"/>
      <c r="B1215" s="800"/>
      <c r="C1215" s="506"/>
      <c r="D1215" s="507" t="s">
        <v>905</v>
      </c>
      <c r="E1215" s="508" t="s">
        <v>921</v>
      </c>
      <c r="F1215" s="509">
        <v>247.78</v>
      </c>
    </row>
    <row r="1216" spans="1:6" ht="60" x14ac:dyDescent="0.2">
      <c r="A1216" s="452"/>
      <c r="B1216" s="800"/>
      <c r="C1216" s="506"/>
      <c r="D1216" s="507" t="s">
        <v>1467</v>
      </c>
      <c r="E1216" s="508" t="s">
        <v>915</v>
      </c>
      <c r="F1216" s="509" t="s">
        <v>1982</v>
      </c>
    </row>
    <row r="1217" spans="1:6" x14ac:dyDescent="0.2">
      <c r="A1217" s="452"/>
      <c r="B1217" s="800"/>
      <c r="C1217" s="506"/>
      <c r="D1217" s="507" t="s">
        <v>728</v>
      </c>
      <c r="E1217" s="508" t="s">
        <v>897</v>
      </c>
      <c r="F1217" s="509" t="s">
        <v>1980</v>
      </c>
    </row>
    <row r="1218" spans="1:6" x14ac:dyDescent="0.2">
      <c r="A1218" s="452"/>
      <c r="B1218" s="800"/>
      <c r="C1218" s="506"/>
      <c r="D1218" s="507" t="s">
        <v>729</v>
      </c>
      <c r="E1218" s="508" t="s">
        <v>535</v>
      </c>
      <c r="F1218" s="509" t="s">
        <v>535</v>
      </c>
    </row>
    <row r="1219" spans="1:6" x14ac:dyDescent="0.2">
      <c r="A1219" s="452"/>
      <c r="B1219" s="800"/>
      <c r="C1219" s="506"/>
      <c r="D1219" s="507" t="s">
        <v>937</v>
      </c>
      <c r="E1219" s="508" t="s">
        <v>535</v>
      </c>
      <c r="F1219" s="509" t="s">
        <v>535</v>
      </c>
    </row>
    <row r="1220" spans="1:6" ht="24" x14ac:dyDescent="0.2">
      <c r="A1220" s="452"/>
      <c r="B1220" s="800"/>
      <c r="C1220" s="506"/>
      <c r="D1220" s="507" t="s">
        <v>938</v>
      </c>
      <c r="E1220" s="508" t="s">
        <v>535</v>
      </c>
      <c r="F1220" s="509" t="s">
        <v>535</v>
      </c>
    </row>
    <row r="1221" spans="1:6" ht="48" x14ac:dyDescent="0.2">
      <c r="A1221" s="452"/>
      <c r="B1221" s="800"/>
      <c r="C1221" s="506"/>
      <c r="D1221" s="507" t="s">
        <v>941</v>
      </c>
      <c r="E1221" s="508" t="s">
        <v>535</v>
      </c>
      <c r="F1221" s="509" t="s">
        <v>535</v>
      </c>
    </row>
    <row r="1222" spans="1:6" ht="48" x14ac:dyDescent="0.2">
      <c r="A1222" s="452"/>
      <c r="B1222" s="800"/>
      <c r="C1222" s="506"/>
      <c r="D1222" s="507" t="s">
        <v>943</v>
      </c>
      <c r="E1222" s="508" t="s">
        <v>535</v>
      </c>
      <c r="F1222" s="509" t="s">
        <v>535</v>
      </c>
    </row>
    <row r="1223" spans="1:6" ht="48" x14ac:dyDescent="0.2">
      <c r="A1223" s="452"/>
      <c r="B1223" s="800"/>
      <c r="C1223" s="506"/>
      <c r="D1223" s="507" t="s">
        <v>945</v>
      </c>
      <c r="E1223" s="508" t="s">
        <v>535</v>
      </c>
      <c r="F1223" s="509" t="s">
        <v>535</v>
      </c>
    </row>
    <row r="1224" spans="1:6" ht="48" x14ac:dyDescent="0.2">
      <c r="A1224" s="452"/>
      <c r="B1224" s="800"/>
      <c r="C1224" s="506"/>
      <c r="D1224" s="507" t="s">
        <v>947</v>
      </c>
      <c r="E1224" s="508" t="s">
        <v>535</v>
      </c>
      <c r="F1224" s="509" t="s">
        <v>535</v>
      </c>
    </row>
    <row r="1225" spans="1:6" ht="48" x14ac:dyDescent="0.2">
      <c r="A1225" s="452"/>
      <c r="B1225" s="800"/>
      <c r="C1225" s="506"/>
      <c r="D1225" s="507" t="s">
        <v>949</v>
      </c>
      <c r="E1225" s="508" t="s">
        <v>535</v>
      </c>
      <c r="F1225" s="509" t="s">
        <v>535</v>
      </c>
    </row>
    <row r="1226" spans="1:6" ht="48" x14ac:dyDescent="0.2">
      <c r="A1226" s="452"/>
      <c r="B1226" s="800"/>
      <c r="C1226" s="506"/>
      <c r="D1226" s="507" t="s">
        <v>950</v>
      </c>
      <c r="E1226" s="508" t="s">
        <v>535</v>
      </c>
      <c r="F1226" s="509" t="s">
        <v>535</v>
      </c>
    </row>
    <row r="1227" spans="1:6" ht="48" x14ac:dyDescent="0.2">
      <c r="A1227" s="452"/>
      <c r="B1227" s="800"/>
      <c r="C1227" s="506"/>
      <c r="D1227" s="507" t="s">
        <v>951</v>
      </c>
      <c r="E1227" s="508" t="s">
        <v>535</v>
      </c>
      <c r="F1227" s="509" t="s">
        <v>535</v>
      </c>
    </row>
    <row r="1228" spans="1:6" x14ac:dyDescent="0.2">
      <c r="A1228" s="452"/>
      <c r="B1228" s="801"/>
      <c r="C1228" s="506"/>
      <c r="D1228" s="507" t="s">
        <v>707</v>
      </c>
      <c r="E1228" s="508" t="s">
        <v>898</v>
      </c>
      <c r="F1228" s="509"/>
    </row>
    <row r="1229" spans="1:6" ht="38.25" x14ac:dyDescent="0.2">
      <c r="A1229" s="452"/>
      <c r="B1229" s="871">
        <v>68</v>
      </c>
      <c r="C1229" s="502" t="s">
        <v>1999</v>
      </c>
      <c r="D1229" s="503" t="s">
        <v>1483</v>
      </c>
      <c r="E1229" s="504" t="s">
        <v>1964</v>
      </c>
      <c r="F1229" s="505" t="s">
        <v>1965</v>
      </c>
    </row>
    <row r="1230" spans="1:6" x14ac:dyDescent="0.2">
      <c r="A1230" s="452"/>
      <c r="B1230" s="800"/>
      <c r="C1230" s="506"/>
      <c r="D1230" s="507" t="s">
        <v>708</v>
      </c>
      <c r="E1230" s="508" t="s">
        <v>973</v>
      </c>
      <c r="F1230" s="509" t="s">
        <v>535</v>
      </c>
    </row>
    <row r="1231" spans="1:6" ht="48" x14ac:dyDescent="0.2">
      <c r="A1231" s="452"/>
      <c r="B1231" s="800"/>
      <c r="C1231" s="506"/>
      <c r="D1231" s="507" t="s">
        <v>1950</v>
      </c>
      <c r="E1231" s="508" t="s">
        <v>1951</v>
      </c>
      <c r="F1231" s="509" t="s">
        <v>535</v>
      </c>
    </row>
    <row r="1232" spans="1:6" ht="24" x14ac:dyDescent="0.2">
      <c r="A1232" s="452"/>
      <c r="B1232" s="800"/>
      <c r="C1232" s="506"/>
      <c r="D1232" s="507" t="s">
        <v>750</v>
      </c>
      <c r="E1232" s="508" t="s">
        <v>730</v>
      </c>
      <c r="F1232" s="509">
        <v>97.44</v>
      </c>
    </row>
    <row r="1233" spans="1:6" x14ac:dyDescent="0.2">
      <c r="A1233" s="452"/>
      <c r="B1233" s="800"/>
      <c r="C1233" s="506"/>
      <c r="D1233" s="507" t="s">
        <v>900</v>
      </c>
      <c r="E1233" s="508" t="s">
        <v>903</v>
      </c>
      <c r="F1233" s="509">
        <v>292.32</v>
      </c>
    </row>
    <row r="1234" spans="1:6" ht="24" x14ac:dyDescent="0.2">
      <c r="A1234" s="452"/>
      <c r="B1234" s="800"/>
      <c r="C1234" s="506"/>
      <c r="D1234" s="507" t="s">
        <v>752</v>
      </c>
      <c r="E1234" s="508" t="s">
        <v>901</v>
      </c>
      <c r="F1234" s="509">
        <v>730.8</v>
      </c>
    </row>
    <row r="1235" spans="1:6" ht="48" x14ac:dyDescent="0.2">
      <c r="A1235" s="452"/>
      <c r="B1235" s="800"/>
      <c r="C1235" s="506"/>
      <c r="D1235" s="507" t="s">
        <v>1460</v>
      </c>
      <c r="E1235" s="508" t="s">
        <v>894</v>
      </c>
      <c r="F1235" s="509">
        <v>438.48</v>
      </c>
    </row>
    <row r="1236" spans="1:6" ht="48" x14ac:dyDescent="0.2">
      <c r="A1236" s="452"/>
      <c r="B1236" s="800"/>
      <c r="C1236" s="506"/>
      <c r="D1236" s="507" t="s">
        <v>1461</v>
      </c>
      <c r="E1236" s="508" t="s">
        <v>912</v>
      </c>
      <c r="F1236" s="509">
        <v>146.16</v>
      </c>
    </row>
    <row r="1237" spans="1:6" ht="48" x14ac:dyDescent="0.2">
      <c r="A1237" s="452"/>
      <c r="B1237" s="800"/>
      <c r="C1237" s="506"/>
      <c r="D1237" s="507" t="s">
        <v>1462</v>
      </c>
      <c r="E1237" s="508" t="s">
        <v>912</v>
      </c>
      <c r="F1237" s="509">
        <v>146.16</v>
      </c>
    </row>
    <row r="1238" spans="1:6" ht="48" x14ac:dyDescent="0.2">
      <c r="A1238" s="452"/>
      <c r="B1238" s="800"/>
      <c r="C1238" s="506"/>
      <c r="D1238" s="507" t="s">
        <v>1463</v>
      </c>
      <c r="E1238" s="508" t="s">
        <v>897</v>
      </c>
      <c r="F1238" s="509">
        <v>341.04</v>
      </c>
    </row>
    <row r="1239" spans="1:6" ht="36" x14ac:dyDescent="0.2">
      <c r="A1239" s="452"/>
      <c r="B1239" s="800"/>
      <c r="C1239" s="506"/>
      <c r="D1239" s="507" t="s">
        <v>1464</v>
      </c>
      <c r="E1239" s="508" t="s">
        <v>730</v>
      </c>
      <c r="F1239" s="509">
        <v>97.44</v>
      </c>
    </row>
    <row r="1240" spans="1:6" ht="48" x14ac:dyDescent="0.2">
      <c r="A1240" s="452"/>
      <c r="B1240" s="800"/>
      <c r="C1240" s="506"/>
      <c r="D1240" s="507" t="s">
        <v>1465</v>
      </c>
      <c r="E1240" s="508" t="s">
        <v>921</v>
      </c>
      <c r="F1240" s="509">
        <v>48.72</v>
      </c>
    </row>
    <row r="1241" spans="1:6" ht="48" x14ac:dyDescent="0.2">
      <c r="A1241" s="452"/>
      <c r="B1241" s="800"/>
      <c r="C1241" s="506"/>
      <c r="D1241" s="507" t="s">
        <v>914</v>
      </c>
      <c r="E1241" s="508" t="s">
        <v>1147</v>
      </c>
      <c r="F1241" s="509" t="s">
        <v>1966</v>
      </c>
    </row>
    <row r="1242" spans="1:6" x14ac:dyDescent="0.2">
      <c r="A1242" s="452"/>
      <c r="B1242" s="800"/>
      <c r="C1242" s="506"/>
      <c r="D1242" s="507" t="s">
        <v>929</v>
      </c>
      <c r="E1242" s="508" t="s">
        <v>535</v>
      </c>
      <c r="F1242" s="509" t="s">
        <v>535</v>
      </c>
    </row>
    <row r="1243" spans="1:6" x14ac:dyDescent="0.2">
      <c r="A1243" s="452"/>
      <c r="B1243" s="800"/>
      <c r="C1243" s="506"/>
      <c r="D1243" s="507" t="s">
        <v>939</v>
      </c>
      <c r="E1243" s="508" t="s">
        <v>535</v>
      </c>
      <c r="F1243" s="509" t="s">
        <v>535</v>
      </c>
    </row>
    <row r="1244" spans="1:6" x14ac:dyDescent="0.2">
      <c r="A1244" s="452"/>
      <c r="B1244" s="800"/>
      <c r="C1244" s="506"/>
      <c r="D1244" s="507" t="s">
        <v>940</v>
      </c>
      <c r="E1244" s="508" t="s">
        <v>535</v>
      </c>
      <c r="F1244" s="509" t="s">
        <v>535</v>
      </c>
    </row>
    <row r="1245" spans="1:6" ht="24" x14ac:dyDescent="0.2">
      <c r="A1245" s="452"/>
      <c r="B1245" s="800"/>
      <c r="C1245" s="506"/>
      <c r="D1245" s="507" t="s">
        <v>904</v>
      </c>
      <c r="E1245" s="508" t="s">
        <v>894</v>
      </c>
      <c r="F1245" s="509">
        <v>438.48</v>
      </c>
    </row>
    <row r="1246" spans="1:6" x14ac:dyDescent="0.2">
      <c r="A1246" s="452"/>
      <c r="B1246" s="800"/>
      <c r="C1246" s="506"/>
      <c r="D1246" s="507" t="s">
        <v>905</v>
      </c>
      <c r="E1246" s="508" t="s">
        <v>921</v>
      </c>
      <c r="F1246" s="509">
        <v>48.72</v>
      </c>
    </row>
    <row r="1247" spans="1:6" ht="60" x14ac:dyDescent="0.2">
      <c r="A1247" s="452"/>
      <c r="B1247" s="800"/>
      <c r="C1247" s="506"/>
      <c r="D1247" s="507" t="s">
        <v>1467</v>
      </c>
      <c r="E1247" s="508" t="s">
        <v>915</v>
      </c>
      <c r="F1247" s="509">
        <v>243.6</v>
      </c>
    </row>
    <row r="1248" spans="1:6" x14ac:dyDescent="0.2">
      <c r="A1248" s="452"/>
      <c r="B1248" s="800"/>
      <c r="C1248" s="506"/>
      <c r="D1248" s="507" t="s">
        <v>728</v>
      </c>
      <c r="E1248" s="508" t="s">
        <v>897</v>
      </c>
      <c r="F1248" s="509">
        <v>341.04</v>
      </c>
    </row>
    <row r="1249" spans="1:6" x14ac:dyDescent="0.2">
      <c r="A1249" s="452"/>
      <c r="B1249" s="800"/>
      <c r="C1249" s="506"/>
      <c r="D1249" s="507" t="s">
        <v>729</v>
      </c>
      <c r="E1249" s="508" t="s">
        <v>535</v>
      </c>
      <c r="F1249" s="509" t="s">
        <v>535</v>
      </c>
    </row>
    <row r="1250" spans="1:6" x14ac:dyDescent="0.2">
      <c r="A1250" s="452"/>
      <c r="B1250" s="800"/>
      <c r="C1250" s="506"/>
      <c r="D1250" s="507" t="s">
        <v>937</v>
      </c>
      <c r="E1250" s="508" t="s">
        <v>535</v>
      </c>
      <c r="F1250" s="509" t="s">
        <v>535</v>
      </c>
    </row>
    <row r="1251" spans="1:6" ht="24" x14ac:dyDescent="0.2">
      <c r="A1251" s="452"/>
      <c r="B1251" s="800"/>
      <c r="C1251" s="506"/>
      <c r="D1251" s="507" t="s">
        <v>938</v>
      </c>
      <c r="E1251" s="508" t="s">
        <v>535</v>
      </c>
      <c r="F1251" s="509" t="s">
        <v>535</v>
      </c>
    </row>
    <row r="1252" spans="1:6" ht="48" x14ac:dyDescent="0.2">
      <c r="A1252" s="452"/>
      <c r="B1252" s="800"/>
      <c r="C1252" s="506"/>
      <c r="D1252" s="507" t="s">
        <v>941</v>
      </c>
      <c r="E1252" s="508" t="s">
        <v>535</v>
      </c>
      <c r="F1252" s="509" t="s">
        <v>535</v>
      </c>
    </row>
    <row r="1253" spans="1:6" ht="48" x14ac:dyDescent="0.2">
      <c r="A1253" s="452"/>
      <c r="B1253" s="800"/>
      <c r="C1253" s="506"/>
      <c r="D1253" s="507" t="s">
        <v>943</v>
      </c>
      <c r="E1253" s="508" t="s">
        <v>535</v>
      </c>
      <c r="F1253" s="509" t="s">
        <v>535</v>
      </c>
    </row>
    <row r="1254" spans="1:6" ht="48" x14ac:dyDescent="0.2">
      <c r="A1254" s="452"/>
      <c r="B1254" s="800"/>
      <c r="C1254" s="506"/>
      <c r="D1254" s="507" t="s">
        <v>945</v>
      </c>
      <c r="E1254" s="508" t="s">
        <v>535</v>
      </c>
      <c r="F1254" s="509" t="s">
        <v>535</v>
      </c>
    </row>
    <row r="1255" spans="1:6" ht="48" x14ac:dyDescent="0.2">
      <c r="A1255" s="452"/>
      <c r="B1255" s="800"/>
      <c r="C1255" s="506"/>
      <c r="D1255" s="507" t="s">
        <v>947</v>
      </c>
      <c r="E1255" s="508" t="s">
        <v>535</v>
      </c>
      <c r="F1255" s="509" t="s">
        <v>535</v>
      </c>
    </row>
    <row r="1256" spans="1:6" ht="48" x14ac:dyDescent="0.2">
      <c r="A1256" s="452"/>
      <c r="B1256" s="800"/>
      <c r="C1256" s="506"/>
      <c r="D1256" s="507" t="s">
        <v>949</v>
      </c>
      <c r="E1256" s="508" t="s">
        <v>535</v>
      </c>
      <c r="F1256" s="509" t="s">
        <v>535</v>
      </c>
    </row>
    <row r="1257" spans="1:6" ht="48" x14ac:dyDescent="0.2">
      <c r="A1257" s="452"/>
      <c r="B1257" s="800"/>
      <c r="C1257" s="506"/>
      <c r="D1257" s="507" t="s">
        <v>950</v>
      </c>
      <c r="E1257" s="508" t="s">
        <v>535</v>
      </c>
      <c r="F1257" s="509" t="s">
        <v>535</v>
      </c>
    </row>
    <row r="1258" spans="1:6" ht="48" x14ac:dyDescent="0.2">
      <c r="A1258" s="452"/>
      <c r="B1258" s="800"/>
      <c r="C1258" s="506"/>
      <c r="D1258" s="507" t="s">
        <v>951</v>
      </c>
      <c r="E1258" s="508" t="s">
        <v>535</v>
      </c>
      <c r="F1258" s="509" t="s">
        <v>535</v>
      </c>
    </row>
    <row r="1259" spans="1:6" x14ac:dyDescent="0.2">
      <c r="A1259" s="452"/>
      <c r="B1259" s="801"/>
      <c r="C1259" s="506"/>
      <c r="D1259" s="507" t="s">
        <v>707</v>
      </c>
      <c r="E1259" s="508" t="s">
        <v>898</v>
      </c>
      <c r="F1259" s="509"/>
    </row>
    <row r="1260" spans="1:6" ht="38.25" x14ac:dyDescent="0.2">
      <c r="A1260" s="452"/>
      <c r="B1260" s="871">
        <v>69</v>
      </c>
      <c r="C1260" s="502" t="s">
        <v>1999</v>
      </c>
      <c r="D1260" s="503" t="s">
        <v>1483</v>
      </c>
      <c r="E1260" s="504" t="s">
        <v>1993</v>
      </c>
      <c r="F1260" s="505">
        <v>974.4</v>
      </c>
    </row>
    <row r="1261" spans="1:6" x14ac:dyDescent="0.2">
      <c r="A1261" s="452"/>
      <c r="B1261" s="800"/>
      <c r="C1261" s="506"/>
      <c r="D1261" s="507" t="s">
        <v>708</v>
      </c>
      <c r="E1261" s="508" t="s">
        <v>973</v>
      </c>
      <c r="F1261" s="509" t="s">
        <v>535</v>
      </c>
    </row>
    <row r="1262" spans="1:6" ht="36" x14ac:dyDescent="0.2">
      <c r="A1262" s="452"/>
      <c r="B1262" s="800"/>
      <c r="C1262" s="506"/>
      <c r="D1262" s="507" t="s">
        <v>1975</v>
      </c>
      <c r="E1262" s="508" t="s">
        <v>1951</v>
      </c>
      <c r="F1262" s="509" t="s">
        <v>535</v>
      </c>
    </row>
    <row r="1263" spans="1:6" ht="36" x14ac:dyDescent="0.2">
      <c r="A1263" s="452"/>
      <c r="B1263" s="800"/>
      <c r="C1263" s="506"/>
      <c r="D1263" s="507" t="s">
        <v>919</v>
      </c>
      <c r="E1263" s="508" t="s">
        <v>1539</v>
      </c>
      <c r="F1263" s="509" t="s">
        <v>535</v>
      </c>
    </row>
    <row r="1264" spans="1:6" ht="24" x14ac:dyDescent="0.2">
      <c r="A1264" s="452"/>
      <c r="B1264" s="800"/>
      <c r="C1264" s="506"/>
      <c r="D1264" s="507" t="s">
        <v>750</v>
      </c>
      <c r="E1264" s="508" t="s">
        <v>730</v>
      </c>
      <c r="F1264" s="509">
        <v>19.489999999999998</v>
      </c>
    </row>
    <row r="1265" spans="1:6" x14ac:dyDescent="0.2">
      <c r="A1265" s="452"/>
      <c r="B1265" s="800"/>
      <c r="C1265" s="506"/>
      <c r="D1265" s="507" t="s">
        <v>900</v>
      </c>
      <c r="E1265" s="508" t="s">
        <v>903</v>
      </c>
      <c r="F1265" s="509">
        <v>58.46</v>
      </c>
    </row>
    <row r="1266" spans="1:6" ht="24" x14ac:dyDescent="0.2">
      <c r="A1266" s="452"/>
      <c r="B1266" s="800"/>
      <c r="C1266" s="506"/>
      <c r="D1266" s="507" t="s">
        <v>752</v>
      </c>
      <c r="E1266" s="508" t="s">
        <v>901</v>
      </c>
      <c r="F1266" s="509">
        <v>146.16</v>
      </c>
    </row>
    <row r="1267" spans="1:6" ht="48" x14ac:dyDescent="0.2">
      <c r="A1267" s="452"/>
      <c r="B1267" s="800"/>
      <c r="C1267" s="506"/>
      <c r="D1267" s="507" t="s">
        <v>1460</v>
      </c>
      <c r="E1267" s="508" t="s">
        <v>894</v>
      </c>
      <c r="F1267" s="509">
        <v>87.7</v>
      </c>
    </row>
    <row r="1268" spans="1:6" ht="48" x14ac:dyDescent="0.2">
      <c r="A1268" s="452"/>
      <c r="B1268" s="800"/>
      <c r="C1268" s="506"/>
      <c r="D1268" s="507" t="s">
        <v>1461</v>
      </c>
      <c r="E1268" s="508" t="s">
        <v>912</v>
      </c>
      <c r="F1268" s="509">
        <v>29.23</v>
      </c>
    </row>
    <row r="1269" spans="1:6" ht="48" x14ac:dyDescent="0.2">
      <c r="A1269" s="452"/>
      <c r="B1269" s="800"/>
      <c r="C1269" s="506"/>
      <c r="D1269" s="507" t="s">
        <v>1462</v>
      </c>
      <c r="E1269" s="508" t="s">
        <v>912</v>
      </c>
      <c r="F1269" s="509">
        <v>29.23</v>
      </c>
    </row>
    <row r="1270" spans="1:6" ht="48" x14ac:dyDescent="0.2">
      <c r="A1270" s="452"/>
      <c r="B1270" s="800"/>
      <c r="C1270" s="506"/>
      <c r="D1270" s="507" t="s">
        <v>1463</v>
      </c>
      <c r="E1270" s="508" t="s">
        <v>897</v>
      </c>
      <c r="F1270" s="509">
        <v>68.209999999999994</v>
      </c>
    </row>
    <row r="1271" spans="1:6" ht="36" x14ac:dyDescent="0.2">
      <c r="A1271" s="452"/>
      <c r="B1271" s="800"/>
      <c r="C1271" s="506"/>
      <c r="D1271" s="507" t="s">
        <v>1464</v>
      </c>
      <c r="E1271" s="508" t="s">
        <v>730</v>
      </c>
      <c r="F1271" s="509">
        <v>19.489999999999998</v>
      </c>
    </row>
    <row r="1272" spans="1:6" ht="48" x14ac:dyDescent="0.2">
      <c r="A1272" s="452"/>
      <c r="B1272" s="800"/>
      <c r="C1272" s="506"/>
      <c r="D1272" s="507" t="s">
        <v>1465</v>
      </c>
      <c r="E1272" s="508" t="s">
        <v>921</v>
      </c>
      <c r="F1272" s="509">
        <v>9.74</v>
      </c>
    </row>
    <row r="1273" spans="1:6" ht="48" x14ac:dyDescent="0.2">
      <c r="A1273" s="452"/>
      <c r="B1273" s="800"/>
      <c r="C1273" s="506"/>
      <c r="D1273" s="507" t="s">
        <v>914</v>
      </c>
      <c r="E1273" s="508" t="s">
        <v>1147</v>
      </c>
      <c r="F1273" s="509">
        <v>292.32</v>
      </c>
    </row>
    <row r="1274" spans="1:6" x14ac:dyDescent="0.2">
      <c r="A1274" s="452"/>
      <c r="B1274" s="800"/>
      <c r="C1274" s="506"/>
      <c r="D1274" s="507" t="s">
        <v>929</v>
      </c>
      <c r="E1274" s="508" t="s">
        <v>535</v>
      </c>
      <c r="F1274" s="509" t="s">
        <v>535</v>
      </c>
    </row>
    <row r="1275" spans="1:6" x14ac:dyDescent="0.2">
      <c r="A1275" s="452"/>
      <c r="B1275" s="800"/>
      <c r="C1275" s="506"/>
      <c r="D1275" s="507" t="s">
        <v>939</v>
      </c>
      <c r="E1275" s="508" t="s">
        <v>535</v>
      </c>
      <c r="F1275" s="509" t="s">
        <v>535</v>
      </c>
    </row>
    <row r="1276" spans="1:6" x14ac:dyDescent="0.2">
      <c r="A1276" s="452"/>
      <c r="B1276" s="800"/>
      <c r="C1276" s="506"/>
      <c r="D1276" s="507" t="s">
        <v>940</v>
      </c>
      <c r="E1276" s="508" t="s">
        <v>535</v>
      </c>
      <c r="F1276" s="509" t="s">
        <v>535</v>
      </c>
    </row>
    <row r="1277" spans="1:6" ht="24" x14ac:dyDescent="0.2">
      <c r="A1277" s="452"/>
      <c r="B1277" s="800"/>
      <c r="C1277" s="506"/>
      <c r="D1277" s="507" t="s">
        <v>904</v>
      </c>
      <c r="E1277" s="508" t="s">
        <v>894</v>
      </c>
      <c r="F1277" s="509">
        <v>87.7</v>
      </c>
    </row>
    <row r="1278" spans="1:6" x14ac:dyDescent="0.2">
      <c r="A1278" s="452"/>
      <c r="B1278" s="800"/>
      <c r="C1278" s="506"/>
      <c r="D1278" s="507" t="s">
        <v>905</v>
      </c>
      <c r="E1278" s="508" t="s">
        <v>921</v>
      </c>
      <c r="F1278" s="509">
        <v>9.74</v>
      </c>
    </row>
    <row r="1279" spans="1:6" ht="60" x14ac:dyDescent="0.2">
      <c r="A1279" s="452"/>
      <c r="B1279" s="800"/>
      <c r="C1279" s="506"/>
      <c r="D1279" s="507" t="s">
        <v>1467</v>
      </c>
      <c r="E1279" s="508" t="s">
        <v>915</v>
      </c>
      <c r="F1279" s="509">
        <v>48.72</v>
      </c>
    </row>
    <row r="1280" spans="1:6" x14ac:dyDescent="0.2">
      <c r="A1280" s="452"/>
      <c r="B1280" s="800"/>
      <c r="C1280" s="506"/>
      <c r="D1280" s="507" t="s">
        <v>728</v>
      </c>
      <c r="E1280" s="508" t="s">
        <v>897</v>
      </c>
      <c r="F1280" s="509">
        <v>68.209999999999994</v>
      </c>
    </row>
    <row r="1281" spans="1:6" x14ac:dyDescent="0.2">
      <c r="A1281" s="452"/>
      <c r="B1281" s="800"/>
      <c r="C1281" s="506"/>
      <c r="D1281" s="507" t="s">
        <v>729</v>
      </c>
      <c r="E1281" s="508" t="s">
        <v>535</v>
      </c>
      <c r="F1281" s="509" t="s">
        <v>535</v>
      </c>
    </row>
    <row r="1282" spans="1:6" x14ac:dyDescent="0.2">
      <c r="A1282" s="452"/>
      <c r="B1282" s="800"/>
      <c r="C1282" s="506"/>
      <c r="D1282" s="507" t="s">
        <v>937</v>
      </c>
      <c r="E1282" s="508" t="s">
        <v>535</v>
      </c>
      <c r="F1282" s="509" t="s">
        <v>535</v>
      </c>
    </row>
    <row r="1283" spans="1:6" ht="24" x14ac:dyDescent="0.2">
      <c r="A1283" s="452"/>
      <c r="B1283" s="800"/>
      <c r="C1283" s="506"/>
      <c r="D1283" s="507" t="s">
        <v>938</v>
      </c>
      <c r="E1283" s="508" t="s">
        <v>535</v>
      </c>
      <c r="F1283" s="509" t="s">
        <v>535</v>
      </c>
    </row>
    <row r="1284" spans="1:6" ht="48" x14ac:dyDescent="0.2">
      <c r="A1284" s="452"/>
      <c r="B1284" s="800"/>
      <c r="C1284" s="506"/>
      <c r="D1284" s="507" t="s">
        <v>941</v>
      </c>
      <c r="E1284" s="508" t="s">
        <v>535</v>
      </c>
      <c r="F1284" s="509" t="s">
        <v>535</v>
      </c>
    </row>
    <row r="1285" spans="1:6" ht="48" x14ac:dyDescent="0.2">
      <c r="A1285" s="452"/>
      <c r="B1285" s="800"/>
      <c r="C1285" s="506"/>
      <c r="D1285" s="507" t="s">
        <v>943</v>
      </c>
      <c r="E1285" s="508" t="s">
        <v>535</v>
      </c>
      <c r="F1285" s="509" t="s">
        <v>535</v>
      </c>
    </row>
    <row r="1286" spans="1:6" ht="48" x14ac:dyDescent="0.2">
      <c r="A1286" s="452"/>
      <c r="B1286" s="800"/>
      <c r="C1286" s="506"/>
      <c r="D1286" s="507" t="s">
        <v>945</v>
      </c>
      <c r="E1286" s="508" t="s">
        <v>535</v>
      </c>
      <c r="F1286" s="509" t="s">
        <v>535</v>
      </c>
    </row>
    <row r="1287" spans="1:6" ht="48" x14ac:dyDescent="0.2">
      <c r="A1287" s="452"/>
      <c r="B1287" s="800"/>
      <c r="C1287" s="506"/>
      <c r="D1287" s="507" t="s">
        <v>947</v>
      </c>
      <c r="E1287" s="508" t="s">
        <v>535</v>
      </c>
      <c r="F1287" s="509" t="s">
        <v>535</v>
      </c>
    </row>
    <row r="1288" spans="1:6" ht="48" x14ac:dyDescent="0.2">
      <c r="A1288" s="452"/>
      <c r="B1288" s="800"/>
      <c r="C1288" s="506"/>
      <c r="D1288" s="507" t="s">
        <v>949</v>
      </c>
      <c r="E1288" s="508" t="s">
        <v>535</v>
      </c>
      <c r="F1288" s="509" t="s">
        <v>535</v>
      </c>
    </row>
    <row r="1289" spans="1:6" ht="48" x14ac:dyDescent="0.2">
      <c r="A1289" s="452"/>
      <c r="B1289" s="800"/>
      <c r="C1289" s="506"/>
      <c r="D1289" s="507" t="s">
        <v>950</v>
      </c>
      <c r="E1289" s="508" t="s">
        <v>535</v>
      </c>
      <c r="F1289" s="509" t="s">
        <v>535</v>
      </c>
    </row>
    <row r="1290" spans="1:6" ht="48" x14ac:dyDescent="0.2">
      <c r="A1290" s="452"/>
      <c r="B1290" s="800"/>
      <c r="C1290" s="506"/>
      <c r="D1290" s="507" t="s">
        <v>951</v>
      </c>
      <c r="E1290" s="508" t="s">
        <v>535</v>
      </c>
      <c r="F1290" s="509" t="s">
        <v>535</v>
      </c>
    </row>
    <row r="1291" spans="1:6" x14ac:dyDescent="0.2">
      <c r="A1291" s="452"/>
      <c r="B1291" s="801"/>
      <c r="C1291" s="506"/>
      <c r="D1291" s="507" t="s">
        <v>707</v>
      </c>
      <c r="E1291" s="508" t="s">
        <v>898</v>
      </c>
      <c r="F1291" s="509"/>
    </row>
    <row r="1292" spans="1:6" ht="15" x14ac:dyDescent="0.2">
      <c r="A1292" s="452"/>
      <c r="B1292" s="501"/>
      <c r="C1292" s="795" t="s">
        <v>1553</v>
      </c>
      <c r="D1292" s="796"/>
      <c r="E1292" s="796"/>
      <c r="F1292" s="510" t="s">
        <v>2000</v>
      </c>
    </row>
    <row r="1293" spans="1:6" ht="15" x14ac:dyDescent="0.2">
      <c r="A1293" s="452"/>
      <c r="B1293" s="870" t="s">
        <v>1555</v>
      </c>
      <c r="C1293" s="794"/>
      <c r="D1293" s="794"/>
      <c r="E1293" s="794"/>
      <c r="F1293" s="794"/>
    </row>
    <row r="1294" spans="1:6" ht="51" x14ac:dyDescent="0.2">
      <c r="A1294" s="452"/>
      <c r="B1294" s="871">
        <v>70</v>
      </c>
      <c r="C1294" s="502" t="s">
        <v>1556</v>
      </c>
      <c r="D1294" s="503" t="s">
        <v>1557</v>
      </c>
      <c r="E1294" s="504" t="s">
        <v>2001</v>
      </c>
      <c r="F1294" s="505" t="s">
        <v>2002</v>
      </c>
    </row>
    <row r="1295" spans="1:6" ht="48" x14ac:dyDescent="0.2">
      <c r="A1295" s="452"/>
      <c r="B1295" s="800"/>
      <c r="C1295" s="506"/>
      <c r="D1295" s="507" t="s">
        <v>1842</v>
      </c>
      <c r="E1295" s="508" t="s">
        <v>2003</v>
      </c>
      <c r="F1295" s="509" t="s">
        <v>535</v>
      </c>
    </row>
    <row r="1296" spans="1:6" x14ac:dyDescent="0.2">
      <c r="A1296" s="452"/>
      <c r="B1296" s="800"/>
      <c r="C1296" s="506"/>
      <c r="D1296" s="507" t="s">
        <v>708</v>
      </c>
      <c r="E1296" s="508" t="s">
        <v>955</v>
      </c>
      <c r="F1296" s="509" t="s">
        <v>535</v>
      </c>
    </row>
    <row r="1297" spans="1:6" x14ac:dyDescent="0.2">
      <c r="A1297" s="452"/>
      <c r="B1297" s="800"/>
      <c r="C1297" s="506"/>
      <c r="D1297" s="507" t="s">
        <v>729</v>
      </c>
      <c r="E1297" s="508" t="s">
        <v>535</v>
      </c>
      <c r="F1297" s="509" t="s">
        <v>535</v>
      </c>
    </row>
    <row r="1298" spans="1:6" x14ac:dyDescent="0.2">
      <c r="A1298" s="452"/>
      <c r="B1298" s="800"/>
      <c r="C1298" s="506"/>
      <c r="D1298" s="507" t="s">
        <v>937</v>
      </c>
      <c r="E1298" s="508" t="s">
        <v>535</v>
      </c>
      <c r="F1298" s="509" t="s">
        <v>535</v>
      </c>
    </row>
    <row r="1299" spans="1:6" ht="24" x14ac:dyDescent="0.2">
      <c r="A1299" s="452"/>
      <c r="B1299" s="800"/>
      <c r="C1299" s="506"/>
      <c r="D1299" s="507" t="s">
        <v>938</v>
      </c>
      <c r="E1299" s="508" t="s">
        <v>731</v>
      </c>
      <c r="F1299" s="509" t="s">
        <v>2004</v>
      </c>
    </row>
    <row r="1300" spans="1:6" x14ac:dyDescent="0.2">
      <c r="A1300" s="452"/>
      <c r="B1300" s="800"/>
      <c r="C1300" s="506"/>
      <c r="D1300" s="507" t="s">
        <v>929</v>
      </c>
      <c r="E1300" s="508" t="s">
        <v>535</v>
      </c>
      <c r="F1300" s="509" t="s">
        <v>535</v>
      </c>
    </row>
    <row r="1301" spans="1:6" x14ac:dyDescent="0.2">
      <c r="A1301" s="452"/>
      <c r="B1301" s="800"/>
      <c r="C1301" s="506"/>
      <c r="D1301" s="507" t="s">
        <v>939</v>
      </c>
      <c r="E1301" s="508" t="s">
        <v>535</v>
      </c>
      <c r="F1301" s="509" t="s">
        <v>535</v>
      </c>
    </row>
    <row r="1302" spans="1:6" x14ac:dyDescent="0.2">
      <c r="A1302" s="452"/>
      <c r="B1302" s="800"/>
      <c r="C1302" s="506"/>
      <c r="D1302" s="507" t="s">
        <v>940</v>
      </c>
      <c r="E1302" s="508" t="s">
        <v>535</v>
      </c>
      <c r="F1302" s="509" t="s">
        <v>535</v>
      </c>
    </row>
    <row r="1303" spans="1:6" ht="24" x14ac:dyDescent="0.2">
      <c r="A1303" s="452"/>
      <c r="B1303" s="800"/>
      <c r="C1303" s="506"/>
      <c r="D1303" s="507" t="s">
        <v>904</v>
      </c>
      <c r="E1303" s="508" t="s">
        <v>915</v>
      </c>
      <c r="F1303" s="509">
        <v>668.43</v>
      </c>
    </row>
    <row r="1304" spans="1:6" x14ac:dyDescent="0.2">
      <c r="A1304" s="452"/>
      <c r="B1304" s="800"/>
      <c r="C1304" s="506"/>
      <c r="D1304" s="507" t="s">
        <v>728</v>
      </c>
      <c r="E1304" s="508" t="s">
        <v>934</v>
      </c>
      <c r="F1304" s="509" t="s">
        <v>2005</v>
      </c>
    </row>
    <row r="1305" spans="1:6" ht="48" x14ac:dyDescent="0.2">
      <c r="A1305" s="452"/>
      <c r="B1305" s="800"/>
      <c r="C1305" s="506"/>
      <c r="D1305" s="507" t="s">
        <v>941</v>
      </c>
      <c r="E1305" s="508" t="s">
        <v>942</v>
      </c>
      <c r="F1305" s="509" t="s">
        <v>2006</v>
      </c>
    </row>
    <row r="1306" spans="1:6" ht="48" x14ac:dyDescent="0.2">
      <c r="A1306" s="452"/>
      <c r="B1306" s="800"/>
      <c r="C1306" s="506"/>
      <c r="D1306" s="507" t="s">
        <v>943</v>
      </c>
      <c r="E1306" s="508" t="s">
        <v>959</v>
      </c>
      <c r="F1306" s="509" t="s">
        <v>2007</v>
      </c>
    </row>
    <row r="1307" spans="1:6" ht="48" x14ac:dyDescent="0.2">
      <c r="A1307" s="452"/>
      <c r="B1307" s="800"/>
      <c r="C1307" s="506"/>
      <c r="D1307" s="507" t="s">
        <v>945</v>
      </c>
      <c r="E1307" s="508" t="s">
        <v>946</v>
      </c>
      <c r="F1307" s="509">
        <v>200.53</v>
      </c>
    </row>
    <row r="1308" spans="1:6" ht="48" x14ac:dyDescent="0.2">
      <c r="A1308" s="452"/>
      <c r="B1308" s="800"/>
      <c r="C1308" s="506"/>
      <c r="D1308" s="507" t="s">
        <v>947</v>
      </c>
      <c r="E1308" s="508" t="s">
        <v>948</v>
      </c>
      <c r="F1308" s="509">
        <v>334.21</v>
      </c>
    </row>
    <row r="1309" spans="1:6" ht="48" x14ac:dyDescent="0.2">
      <c r="A1309" s="452"/>
      <c r="B1309" s="800"/>
      <c r="C1309" s="506"/>
      <c r="D1309" s="507" t="s">
        <v>949</v>
      </c>
      <c r="E1309" s="508" t="s">
        <v>960</v>
      </c>
      <c r="F1309" s="509" t="s">
        <v>2008</v>
      </c>
    </row>
    <row r="1310" spans="1:6" ht="48" x14ac:dyDescent="0.2">
      <c r="A1310" s="452"/>
      <c r="B1310" s="800"/>
      <c r="C1310" s="506"/>
      <c r="D1310" s="507" t="s">
        <v>950</v>
      </c>
      <c r="E1310" s="508" t="s">
        <v>961</v>
      </c>
      <c r="F1310" s="509">
        <v>735.27</v>
      </c>
    </row>
    <row r="1311" spans="1:6" ht="48" x14ac:dyDescent="0.2">
      <c r="A1311" s="452"/>
      <c r="B1311" s="800"/>
      <c r="C1311" s="506"/>
      <c r="D1311" s="507" t="s">
        <v>951</v>
      </c>
      <c r="E1311" s="508" t="s">
        <v>948</v>
      </c>
      <c r="F1311" s="509">
        <v>334.21</v>
      </c>
    </row>
    <row r="1312" spans="1:6" x14ac:dyDescent="0.2">
      <c r="A1312" s="452"/>
      <c r="B1312" s="801"/>
      <c r="C1312" s="506"/>
      <c r="D1312" s="507" t="s">
        <v>707</v>
      </c>
      <c r="E1312" s="508" t="s">
        <v>898</v>
      </c>
      <c r="F1312" s="509"/>
    </row>
    <row r="1313" spans="1:6" ht="76.5" x14ac:dyDescent="0.2">
      <c r="A1313" s="452"/>
      <c r="B1313" s="871">
        <v>71</v>
      </c>
      <c r="C1313" s="502" t="s">
        <v>2009</v>
      </c>
      <c r="D1313" s="503" t="s">
        <v>1564</v>
      </c>
      <c r="E1313" s="504" t="s">
        <v>2010</v>
      </c>
      <c r="F1313" s="505" t="s">
        <v>2011</v>
      </c>
    </row>
    <row r="1314" spans="1:6" ht="48" x14ac:dyDescent="0.2">
      <c r="A1314" s="452"/>
      <c r="B1314" s="800"/>
      <c r="C1314" s="506"/>
      <c r="D1314" s="507" t="s">
        <v>1842</v>
      </c>
      <c r="E1314" s="508" t="s">
        <v>1843</v>
      </c>
      <c r="F1314" s="509" t="s">
        <v>535</v>
      </c>
    </row>
    <row r="1315" spans="1:6" x14ac:dyDescent="0.2">
      <c r="A1315" s="452"/>
      <c r="B1315" s="800"/>
      <c r="C1315" s="506"/>
      <c r="D1315" s="507" t="s">
        <v>708</v>
      </c>
      <c r="E1315" s="508" t="s">
        <v>955</v>
      </c>
      <c r="F1315" s="509" t="s">
        <v>535</v>
      </c>
    </row>
    <row r="1316" spans="1:6" x14ac:dyDescent="0.2">
      <c r="A1316" s="452"/>
      <c r="B1316" s="800"/>
      <c r="C1316" s="506"/>
      <c r="D1316" s="507" t="s">
        <v>729</v>
      </c>
      <c r="E1316" s="508" t="s">
        <v>535</v>
      </c>
      <c r="F1316" s="509" t="s">
        <v>535</v>
      </c>
    </row>
    <row r="1317" spans="1:6" x14ac:dyDescent="0.2">
      <c r="A1317" s="452"/>
      <c r="B1317" s="800"/>
      <c r="C1317" s="506"/>
      <c r="D1317" s="507" t="s">
        <v>937</v>
      </c>
      <c r="E1317" s="508" t="s">
        <v>535</v>
      </c>
      <c r="F1317" s="509" t="s">
        <v>535</v>
      </c>
    </row>
    <row r="1318" spans="1:6" ht="24" x14ac:dyDescent="0.2">
      <c r="A1318" s="452"/>
      <c r="B1318" s="800"/>
      <c r="C1318" s="506"/>
      <c r="D1318" s="507" t="s">
        <v>938</v>
      </c>
      <c r="E1318" s="508" t="s">
        <v>731</v>
      </c>
      <c r="F1318" s="509" t="s">
        <v>2012</v>
      </c>
    </row>
    <row r="1319" spans="1:6" x14ac:dyDescent="0.2">
      <c r="A1319" s="452"/>
      <c r="B1319" s="800"/>
      <c r="C1319" s="506"/>
      <c r="D1319" s="507" t="s">
        <v>929</v>
      </c>
      <c r="E1319" s="508" t="s">
        <v>535</v>
      </c>
      <c r="F1319" s="509" t="s">
        <v>535</v>
      </c>
    </row>
    <row r="1320" spans="1:6" x14ac:dyDescent="0.2">
      <c r="A1320" s="452"/>
      <c r="B1320" s="800"/>
      <c r="C1320" s="506"/>
      <c r="D1320" s="507" t="s">
        <v>939</v>
      </c>
      <c r="E1320" s="508" t="s">
        <v>535</v>
      </c>
      <c r="F1320" s="509" t="s">
        <v>535</v>
      </c>
    </row>
    <row r="1321" spans="1:6" x14ac:dyDescent="0.2">
      <c r="A1321" s="452"/>
      <c r="B1321" s="800"/>
      <c r="C1321" s="506"/>
      <c r="D1321" s="507" t="s">
        <v>940</v>
      </c>
      <c r="E1321" s="508" t="s">
        <v>535</v>
      </c>
      <c r="F1321" s="509" t="s">
        <v>535</v>
      </c>
    </row>
    <row r="1322" spans="1:6" ht="24" x14ac:dyDescent="0.2">
      <c r="A1322" s="452"/>
      <c r="B1322" s="800"/>
      <c r="C1322" s="506"/>
      <c r="D1322" s="507" t="s">
        <v>904</v>
      </c>
      <c r="E1322" s="508" t="s">
        <v>915</v>
      </c>
      <c r="F1322" s="509" t="s">
        <v>2013</v>
      </c>
    </row>
    <row r="1323" spans="1:6" x14ac:dyDescent="0.2">
      <c r="A1323" s="452"/>
      <c r="B1323" s="800"/>
      <c r="C1323" s="506"/>
      <c r="D1323" s="507" t="s">
        <v>728</v>
      </c>
      <c r="E1323" s="508" t="s">
        <v>934</v>
      </c>
      <c r="F1323" s="509" t="s">
        <v>2014</v>
      </c>
    </row>
    <row r="1324" spans="1:6" ht="48" x14ac:dyDescent="0.2">
      <c r="A1324" s="452"/>
      <c r="B1324" s="800"/>
      <c r="C1324" s="506"/>
      <c r="D1324" s="507" t="s">
        <v>941</v>
      </c>
      <c r="E1324" s="508" t="s">
        <v>942</v>
      </c>
      <c r="F1324" s="509" t="s">
        <v>2015</v>
      </c>
    </row>
    <row r="1325" spans="1:6" ht="48" x14ac:dyDescent="0.2">
      <c r="A1325" s="452"/>
      <c r="B1325" s="800"/>
      <c r="C1325" s="506"/>
      <c r="D1325" s="507" t="s">
        <v>943</v>
      </c>
      <c r="E1325" s="508" t="s">
        <v>959</v>
      </c>
      <c r="F1325" s="509" t="s">
        <v>2016</v>
      </c>
    </row>
    <row r="1326" spans="1:6" ht="48" x14ac:dyDescent="0.2">
      <c r="A1326" s="452"/>
      <c r="B1326" s="800"/>
      <c r="C1326" s="506"/>
      <c r="D1326" s="507" t="s">
        <v>945</v>
      </c>
      <c r="E1326" s="508" t="s">
        <v>946</v>
      </c>
      <c r="F1326" s="509">
        <v>458.09</v>
      </c>
    </row>
    <row r="1327" spans="1:6" ht="48" x14ac:dyDescent="0.2">
      <c r="A1327" s="452"/>
      <c r="B1327" s="800"/>
      <c r="C1327" s="506"/>
      <c r="D1327" s="507" t="s">
        <v>947</v>
      </c>
      <c r="E1327" s="508" t="s">
        <v>948</v>
      </c>
      <c r="F1327" s="509">
        <v>763.48</v>
      </c>
    </row>
    <row r="1328" spans="1:6" ht="48" x14ac:dyDescent="0.2">
      <c r="A1328" s="452"/>
      <c r="B1328" s="800"/>
      <c r="C1328" s="506"/>
      <c r="D1328" s="507" t="s">
        <v>949</v>
      </c>
      <c r="E1328" s="508" t="s">
        <v>960</v>
      </c>
      <c r="F1328" s="509" t="s">
        <v>2017</v>
      </c>
    </row>
    <row r="1329" spans="1:6" ht="48" x14ac:dyDescent="0.2">
      <c r="A1329" s="452"/>
      <c r="B1329" s="800"/>
      <c r="C1329" s="506"/>
      <c r="D1329" s="507" t="s">
        <v>950</v>
      </c>
      <c r="E1329" s="508" t="s">
        <v>961</v>
      </c>
      <c r="F1329" s="509" t="s">
        <v>2018</v>
      </c>
    </row>
    <row r="1330" spans="1:6" ht="48" x14ac:dyDescent="0.2">
      <c r="A1330" s="452"/>
      <c r="B1330" s="800"/>
      <c r="C1330" s="506"/>
      <c r="D1330" s="507" t="s">
        <v>951</v>
      </c>
      <c r="E1330" s="508" t="s">
        <v>948</v>
      </c>
      <c r="F1330" s="509">
        <v>763.48</v>
      </c>
    </row>
    <row r="1331" spans="1:6" x14ac:dyDescent="0.2">
      <c r="A1331" s="452"/>
      <c r="B1331" s="801"/>
      <c r="C1331" s="506"/>
      <c r="D1331" s="507" t="s">
        <v>707</v>
      </c>
      <c r="E1331" s="508" t="s">
        <v>898</v>
      </c>
      <c r="F1331" s="509"/>
    </row>
    <row r="1332" spans="1:6" ht="51" x14ac:dyDescent="0.2">
      <c r="A1332" s="452"/>
      <c r="B1332" s="871">
        <v>72</v>
      </c>
      <c r="C1332" s="502" t="s">
        <v>1573</v>
      </c>
      <c r="D1332" s="503" t="s">
        <v>1574</v>
      </c>
      <c r="E1332" s="504" t="s">
        <v>2019</v>
      </c>
      <c r="F1332" s="505" t="s">
        <v>2020</v>
      </c>
    </row>
    <row r="1333" spans="1:6" ht="48" x14ac:dyDescent="0.2">
      <c r="A1333" s="452"/>
      <c r="B1333" s="800"/>
      <c r="C1333" s="506"/>
      <c r="D1333" s="507" t="s">
        <v>1842</v>
      </c>
      <c r="E1333" s="508" t="s">
        <v>2003</v>
      </c>
      <c r="F1333" s="509" t="s">
        <v>535</v>
      </c>
    </row>
    <row r="1334" spans="1:6" x14ac:dyDescent="0.2">
      <c r="A1334" s="452"/>
      <c r="B1334" s="800"/>
      <c r="C1334" s="506"/>
      <c r="D1334" s="507" t="s">
        <v>708</v>
      </c>
      <c r="E1334" s="508" t="s">
        <v>955</v>
      </c>
      <c r="F1334" s="509" t="s">
        <v>535</v>
      </c>
    </row>
    <row r="1335" spans="1:6" x14ac:dyDescent="0.2">
      <c r="A1335" s="452"/>
      <c r="B1335" s="800"/>
      <c r="C1335" s="506"/>
      <c r="D1335" s="507" t="s">
        <v>729</v>
      </c>
      <c r="E1335" s="508" t="s">
        <v>535</v>
      </c>
      <c r="F1335" s="509" t="s">
        <v>535</v>
      </c>
    </row>
    <row r="1336" spans="1:6" x14ac:dyDescent="0.2">
      <c r="A1336" s="452"/>
      <c r="B1336" s="800"/>
      <c r="C1336" s="506"/>
      <c r="D1336" s="507" t="s">
        <v>937</v>
      </c>
      <c r="E1336" s="508" t="s">
        <v>535</v>
      </c>
      <c r="F1336" s="509" t="s">
        <v>535</v>
      </c>
    </row>
    <row r="1337" spans="1:6" ht="24" x14ac:dyDescent="0.2">
      <c r="A1337" s="452"/>
      <c r="B1337" s="800"/>
      <c r="C1337" s="506"/>
      <c r="D1337" s="507" t="s">
        <v>938</v>
      </c>
      <c r="E1337" s="508" t="s">
        <v>731</v>
      </c>
      <c r="F1337" s="509">
        <v>700.38</v>
      </c>
    </row>
    <row r="1338" spans="1:6" x14ac:dyDescent="0.2">
      <c r="A1338" s="452"/>
      <c r="B1338" s="800"/>
      <c r="C1338" s="506"/>
      <c r="D1338" s="507" t="s">
        <v>929</v>
      </c>
      <c r="E1338" s="508" t="s">
        <v>535</v>
      </c>
      <c r="F1338" s="509" t="s">
        <v>535</v>
      </c>
    </row>
    <row r="1339" spans="1:6" x14ac:dyDescent="0.2">
      <c r="A1339" s="452"/>
      <c r="B1339" s="800"/>
      <c r="C1339" s="506"/>
      <c r="D1339" s="507" t="s">
        <v>939</v>
      </c>
      <c r="E1339" s="508" t="s">
        <v>535</v>
      </c>
      <c r="F1339" s="509" t="s">
        <v>535</v>
      </c>
    </row>
    <row r="1340" spans="1:6" x14ac:dyDescent="0.2">
      <c r="A1340" s="452"/>
      <c r="B1340" s="800"/>
      <c r="C1340" s="506"/>
      <c r="D1340" s="507" t="s">
        <v>940</v>
      </c>
      <c r="E1340" s="508" t="s">
        <v>535</v>
      </c>
      <c r="F1340" s="509" t="s">
        <v>535</v>
      </c>
    </row>
    <row r="1341" spans="1:6" ht="24" x14ac:dyDescent="0.2">
      <c r="A1341" s="452"/>
      <c r="B1341" s="800"/>
      <c r="C1341" s="506"/>
      <c r="D1341" s="507" t="s">
        <v>904</v>
      </c>
      <c r="E1341" s="508" t="s">
        <v>915</v>
      </c>
      <c r="F1341" s="509">
        <v>437.74</v>
      </c>
    </row>
    <row r="1342" spans="1:6" x14ac:dyDescent="0.2">
      <c r="A1342" s="452"/>
      <c r="B1342" s="800"/>
      <c r="C1342" s="506"/>
      <c r="D1342" s="507" t="s">
        <v>728</v>
      </c>
      <c r="E1342" s="508" t="s">
        <v>934</v>
      </c>
      <c r="F1342" s="509">
        <v>875.47</v>
      </c>
    </row>
    <row r="1343" spans="1:6" ht="48" x14ac:dyDescent="0.2">
      <c r="A1343" s="452"/>
      <c r="B1343" s="800"/>
      <c r="C1343" s="506"/>
      <c r="D1343" s="507" t="s">
        <v>941</v>
      </c>
      <c r="E1343" s="508" t="s">
        <v>942</v>
      </c>
      <c r="F1343" s="509" t="s">
        <v>2021</v>
      </c>
    </row>
    <row r="1344" spans="1:6" ht="48" x14ac:dyDescent="0.2">
      <c r="A1344" s="452"/>
      <c r="B1344" s="800"/>
      <c r="C1344" s="506"/>
      <c r="D1344" s="507" t="s">
        <v>943</v>
      </c>
      <c r="E1344" s="508" t="s">
        <v>959</v>
      </c>
      <c r="F1344" s="509" t="s">
        <v>2022</v>
      </c>
    </row>
    <row r="1345" spans="1:6" ht="48" x14ac:dyDescent="0.2">
      <c r="A1345" s="452"/>
      <c r="B1345" s="800"/>
      <c r="C1345" s="506"/>
      <c r="D1345" s="507" t="s">
        <v>945</v>
      </c>
      <c r="E1345" s="508" t="s">
        <v>946</v>
      </c>
      <c r="F1345" s="509">
        <v>131.32</v>
      </c>
    </row>
    <row r="1346" spans="1:6" ht="48" x14ac:dyDescent="0.2">
      <c r="A1346" s="452"/>
      <c r="B1346" s="800"/>
      <c r="C1346" s="506"/>
      <c r="D1346" s="507" t="s">
        <v>947</v>
      </c>
      <c r="E1346" s="508" t="s">
        <v>948</v>
      </c>
      <c r="F1346" s="509">
        <v>218.87</v>
      </c>
    </row>
    <row r="1347" spans="1:6" ht="48" x14ac:dyDescent="0.2">
      <c r="A1347" s="452"/>
      <c r="B1347" s="800"/>
      <c r="C1347" s="506"/>
      <c r="D1347" s="507" t="s">
        <v>949</v>
      </c>
      <c r="E1347" s="508" t="s">
        <v>960</v>
      </c>
      <c r="F1347" s="509" t="s">
        <v>2023</v>
      </c>
    </row>
    <row r="1348" spans="1:6" ht="48" x14ac:dyDescent="0.2">
      <c r="A1348" s="452"/>
      <c r="B1348" s="800"/>
      <c r="C1348" s="506"/>
      <c r="D1348" s="507" t="s">
        <v>950</v>
      </c>
      <c r="E1348" s="508" t="s">
        <v>961</v>
      </c>
      <c r="F1348" s="509">
        <v>481.51</v>
      </c>
    </row>
    <row r="1349" spans="1:6" ht="48" x14ac:dyDescent="0.2">
      <c r="A1349" s="452"/>
      <c r="B1349" s="800"/>
      <c r="C1349" s="506"/>
      <c r="D1349" s="507" t="s">
        <v>951</v>
      </c>
      <c r="E1349" s="508" t="s">
        <v>948</v>
      </c>
      <c r="F1349" s="509">
        <v>218.87</v>
      </c>
    </row>
    <row r="1350" spans="1:6" x14ac:dyDescent="0.2">
      <c r="A1350" s="452"/>
      <c r="B1350" s="801"/>
      <c r="C1350" s="506"/>
      <c r="D1350" s="507" t="s">
        <v>707</v>
      </c>
      <c r="E1350" s="508" t="s">
        <v>898</v>
      </c>
      <c r="F1350" s="509"/>
    </row>
    <row r="1351" spans="1:6" ht="51" x14ac:dyDescent="0.2">
      <c r="A1351" s="452"/>
      <c r="B1351" s="871">
        <v>73</v>
      </c>
      <c r="C1351" s="502" t="s">
        <v>1579</v>
      </c>
      <c r="D1351" s="503" t="s">
        <v>1557</v>
      </c>
      <c r="E1351" s="504" t="s">
        <v>2024</v>
      </c>
      <c r="F1351" s="505" t="s">
        <v>2025</v>
      </c>
    </row>
    <row r="1352" spans="1:6" ht="48" x14ac:dyDescent="0.2">
      <c r="A1352" s="452"/>
      <c r="B1352" s="800"/>
      <c r="C1352" s="506"/>
      <c r="D1352" s="507" t="s">
        <v>1842</v>
      </c>
      <c r="E1352" s="508" t="s">
        <v>2003</v>
      </c>
      <c r="F1352" s="509" t="s">
        <v>535</v>
      </c>
    </row>
    <row r="1353" spans="1:6" x14ac:dyDescent="0.2">
      <c r="A1353" s="452"/>
      <c r="B1353" s="800"/>
      <c r="C1353" s="506"/>
      <c r="D1353" s="507" t="s">
        <v>708</v>
      </c>
      <c r="E1353" s="508" t="s">
        <v>955</v>
      </c>
      <c r="F1353" s="509" t="s">
        <v>535</v>
      </c>
    </row>
    <row r="1354" spans="1:6" x14ac:dyDescent="0.2">
      <c r="A1354" s="452"/>
      <c r="B1354" s="800"/>
      <c r="C1354" s="506"/>
      <c r="D1354" s="507" t="s">
        <v>729</v>
      </c>
      <c r="E1354" s="508" t="s">
        <v>535</v>
      </c>
      <c r="F1354" s="509" t="s">
        <v>535</v>
      </c>
    </row>
    <row r="1355" spans="1:6" x14ac:dyDescent="0.2">
      <c r="A1355" s="452"/>
      <c r="B1355" s="800"/>
      <c r="C1355" s="506"/>
      <c r="D1355" s="507" t="s">
        <v>937</v>
      </c>
      <c r="E1355" s="508" t="s">
        <v>535</v>
      </c>
      <c r="F1355" s="509" t="s">
        <v>535</v>
      </c>
    </row>
    <row r="1356" spans="1:6" ht="24" x14ac:dyDescent="0.2">
      <c r="A1356" s="452"/>
      <c r="B1356" s="800"/>
      <c r="C1356" s="506"/>
      <c r="D1356" s="507" t="s">
        <v>938</v>
      </c>
      <c r="E1356" s="508" t="s">
        <v>731</v>
      </c>
      <c r="F1356" s="509">
        <v>749.74</v>
      </c>
    </row>
    <row r="1357" spans="1:6" x14ac:dyDescent="0.2">
      <c r="A1357" s="452"/>
      <c r="B1357" s="800"/>
      <c r="C1357" s="506"/>
      <c r="D1357" s="507" t="s">
        <v>929</v>
      </c>
      <c r="E1357" s="508" t="s">
        <v>535</v>
      </c>
      <c r="F1357" s="509" t="s">
        <v>535</v>
      </c>
    </row>
    <row r="1358" spans="1:6" x14ac:dyDescent="0.2">
      <c r="A1358" s="452"/>
      <c r="B1358" s="800"/>
      <c r="C1358" s="506"/>
      <c r="D1358" s="507" t="s">
        <v>939</v>
      </c>
      <c r="E1358" s="508" t="s">
        <v>535</v>
      </c>
      <c r="F1358" s="509" t="s">
        <v>535</v>
      </c>
    </row>
    <row r="1359" spans="1:6" x14ac:dyDescent="0.2">
      <c r="A1359" s="452"/>
      <c r="B1359" s="800"/>
      <c r="C1359" s="506"/>
      <c r="D1359" s="507" t="s">
        <v>940</v>
      </c>
      <c r="E1359" s="508" t="s">
        <v>535</v>
      </c>
      <c r="F1359" s="509" t="s">
        <v>535</v>
      </c>
    </row>
    <row r="1360" spans="1:6" ht="24" x14ac:dyDescent="0.2">
      <c r="A1360" s="452"/>
      <c r="B1360" s="800"/>
      <c r="C1360" s="506"/>
      <c r="D1360" s="507" t="s">
        <v>904</v>
      </c>
      <c r="E1360" s="508" t="s">
        <v>915</v>
      </c>
      <c r="F1360" s="509">
        <v>468.59</v>
      </c>
    </row>
    <row r="1361" spans="1:6" x14ac:dyDescent="0.2">
      <c r="A1361" s="452"/>
      <c r="B1361" s="800"/>
      <c r="C1361" s="506"/>
      <c r="D1361" s="507" t="s">
        <v>728</v>
      </c>
      <c r="E1361" s="508" t="s">
        <v>934</v>
      </c>
      <c r="F1361" s="509">
        <v>937.18</v>
      </c>
    </row>
    <row r="1362" spans="1:6" ht="48" x14ac:dyDescent="0.2">
      <c r="A1362" s="452"/>
      <c r="B1362" s="800"/>
      <c r="C1362" s="506"/>
      <c r="D1362" s="507" t="s">
        <v>941</v>
      </c>
      <c r="E1362" s="508" t="s">
        <v>942</v>
      </c>
      <c r="F1362" s="509" t="s">
        <v>2026</v>
      </c>
    </row>
    <row r="1363" spans="1:6" ht="48" x14ac:dyDescent="0.2">
      <c r="A1363" s="452"/>
      <c r="B1363" s="800"/>
      <c r="C1363" s="506"/>
      <c r="D1363" s="507" t="s">
        <v>943</v>
      </c>
      <c r="E1363" s="508" t="s">
        <v>959</v>
      </c>
      <c r="F1363" s="509" t="s">
        <v>2027</v>
      </c>
    </row>
    <row r="1364" spans="1:6" ht="48" x14ac:dyDescent="0.2">
      <c r="A1364" s="452"/>
      <c r="B1364" s="800"/>
      <c r="C1364" s="506"/>
      <c r="D1364" s="507" t="s">
        <v>945</v>
      </c>
      <c r="E1364" s="508" t="s">
        <v>946</v>
      </c>
      <c r="F1364" s="509">
        <v>140.58000000000001</v>
      </c>
    </row>
    <row r="1365" spans="1:6" ht="48" x14ac:dyDescent="0.2">
      <c r="A1365" s="452"/>
      <c r="B1365" s="800"/>
      <c r="C1365" s="506"/>
      <c r="D1365" s="507" t="s">
        <v>947</v>
      </c>
      <c r="E1365" s="508" t="s">
        <v>948</v>
      </c>
      <c r="F1365" s="509">
        <v>234.3</v>
      </c>
    </row>
    <row r="1366" spans="1:6" ht="48" x14ac:dyDescent="0.2">
      <c r="A1366" s="452"/>
      <c r="B1366" s="800"/>
      <c r="C1366" s="506"/>
      <c r="D1366" s="507" t="s">
        <v>949</v>
      </c>
      <c r="E1366" s="508" t="s">
        <v>960</v>
      </c>
      <c r="F1366" s="509" t="s">
        <v>2028</v>
      </c>
    </row>
    <row r="1367" spans="1:6" ht="48" x14ac:dyDescent="0.2">
      <c r="A1367" s="452"/>
      <c r="B1367" s="800"/>
      <c r="C1367" s="506"/>
      <c r="D1367" s="507" t="s">
        <v>950</v>
      </c>
      <c r="E1367" s="508" t="s">
        <v>961</v>
      </c>
      <c r="F1367" s="509">
        <v>515.45000000000005</v>
      </c>
    </row>
    <row r="1368" spans="1:6" ht="48" x14ac:dyDescent="0.2">
      <c r="A1368" s="452"/>
      <c r="B1368" s="800"/>
      <c r="C1368" s="506"/>
      <c r="D1368" s="507" t="s">
        <v>951</v>
      </c>
      <c r="E1368" s="508" t="s">
        <v>948</v>
      </c>
      <c r="F1368" s="509">
        <v>234.3</v>
      </c>
    </row>
    <row r="1369" spans="1:6" x14ac:dyDescent="0.2">
      <c r="A1369" s="452"/>
      <c r="B1369" s="801"/>
      <c r="C1369" s="506"/>
      <c r="D1369" s="507" t="s">
        <v>707</v>
      </c>
      <c r="E1369" s="508" t="s">
        <v>898</v>
      </c>
      <c r="F1369" s="509"/>
    </row>
    <row r="1370" spans="1:6" ht="63.75" x14ac:dyDescent="0.2">
      <c r="A1370" s="452"/>
      <c r="B1370" s="871">
        <v>74</v>
      </c>
      <c r="C1370" s="502" t="s">
        <v>1584</v>
      </c>
      <c r="D1370" s="503" t="s">
        <v>1585</v>
      </c>
      <c r="E1370" s="504" t="s">
        <v>2029</v>
      </c>
      <c r="F1370" s="505" t="s">
        <v>2030</v>
      </c>
    </row>
    <row r="1371" spans="1:6" ht="48" x14ac:dyDescent="0.2">
      <c r="A1371" s="452"/>
      <c r="B1371" s="800"/>
      <c r="C1371" s="506"/>
      <c r="D1371" s="507" t="s">
        <v>1842</v>
      </c>
      <c r="E1371" s="508" t="s">
        <v>1843</v>
      </c>
      <c r="F1371" s="509" t="s">
        <v>535</v>
      </c>
    </row>
    <row r="1372" spans="1:6" x14ac:dyDescent="0.2">
      <c r="A1372" s="452"/>
      <c r="B1372" s="800"/>
      <c r="C1372" s="506"/>
      <c r="D1372" s="507" t="s">
        <v>708</v>
      </c>
      <c r="E1372" s="508" t="s">
        <v>955</v>
      </c>
      <c r="F1372" s="509" t="s">
        <v>535</v>
      </c>
    </row>
    <row r="1373" spans="1:6" x14ac:dyDescent="0.2">
      <c r="A1373" s="452"/>
      <c r="B1373" s="800"/>
      <c r="C1373" s="506"/>
      <c r="D1373" s="507" t="s">
        <v>729</v>
      </c>
      <c r="E1373" s="508" t="s">
        <v>535</v>
      </c>
      <c r="F1373" s="509" t="s">
        <v>535</v>
      </c>
    </row>
    <row r="1374" spans="1:6" x14ac:dyDescent="0.2">
      <c r="A1374" s="452"/>
      <c r="B1374" s="800"/>
      <c r="C1374" s="506"/>
      <c r="D1374" s="507" t="s">
        <v>937</v>
      </c>
      <c r="E1374" s="508" t="s">
        <v>535</v>
      </c>
      <c r="F1374" s="509" t="s">
        <v>535</v>
      </c>
    </row>
    <row r="1375" spans="1:6" ht="24" x14ac:dyDescent="0.2">
      <c r="A1375" s="452"/>
      <c r="B1375" s="800"/>
      <c r="C1375" s="506"/>
      <c r="D1375" s="507" t="s">
        <v>938</v>
      </c>
      <c r="E1375" s="508" t="s">
        <v>731</v>
      </c>
      <c r="F1375" s="509" t="s">
        <v>2031</v>
      </c>
    </row>
    <row r="1376" spans="1:6" x14ac:dyDescent="0.2">
      <c r="A1376" s="452"/>
      <c r="B1376" s="800"/>
      <c r="C1376" s="506"/>
      <c r="D1376" s="507" t="s">
        <v>929</v>
      </c>
      <c r="E1376" s="508" t="s">
        <v>535</v>
      </c>
      <c r="F1376" s="509" t="s">
        <v>535</v>
      </c>
    </row>
    <row r="1377" spans="1:6" x14ac:dyDescent="0.2">
      <c r="A1377" s="452"/>
      <c r="B1377" s="800"/>
      <c r="C1377" s="506"/>
      <c r="D1377" s="507" t="s">
        <v>939</v>
      </c>
      <c r="E1377" s="508" t="s">
        <v>535</v>
      </c>
      <c r="F1377" s="509" t="s">
        <v>535</v>
      </c>
    </row>
    <row r="1378" spans="1:6" x14ac:dyDescent="0.2">
      <c r="A1378" s="452"/>
      <c r="B1378" s="800"/>
      <c r="C1378" s="506"/>
      <c r="D1378" s="507" t="s">
        <v>940</v>
      </c>
      <c r="E1378" s="508" t="s">
        <v>535</v>
      </c>
      <c r="F1378" s="509" t="s">
        <v>535</v>
      </c>
    </row>
    <row r="1379" spans="1:6" ht="24" x14ac:dyDescent="0.2">
      <c r="A1379" s="452"/>
      <c r="B1379" s="800"/>
      <c r="C1379" s="506"/>
      <c r="D1379" s="507" t="s">
        <v>904</v>
      </c>
      <c r="E1379" s="508" t="s">
        <v>915</v>
      </c>
      <c r="F1379" s="509" t="s">
        <v>2032</v>
      </c>
    </row>
    <row r="1380" spans="1:6" x14ac:dyDescent="0.2">
      <c r="A1380" s="452"/>
      <c r="B1380" s="800"/>
      <c r="C1380" s="506"/>
      <c r="D1380" s="507" t="s">
        <v>728</v>
      </c>
      <c r="E1380" s="508" t="s">
        <v>934</v>
      </c>
      <c r="F1380" s="509" t="s">
        <v>2033</v>
      </c>
    </row>
    <row r="1381" spans="1:6" ht="48" x14ac:dyDescent="0.2">
      <c r="A1381" s="452"/>
      <c r="B1381" s="800"/>
      <c r="C1381" s="506"/>
      <c r="D1381" s="507" t="s">
        <v>941</v>
      </c>
      <c r="E1381" s="508" t="s">
        <v>942</v>
      </c>
      <c r="F1381" s="509" t="s">
        <v>2034</v>
      </c>
    </row>
    <row r="1382" spans="1:6" ht="48" x14ac:dyDescent="0.2">
      <c r="A1382" s="452"/>
      <c r="B1382" s="800"/>
      <c r="C1382" s="506"/>
      <c r="D1382" s="507" t="s">
        <v>943</v>
      </c>
      <c r="E1382" s="508" t="s">
        <v>959</v>
      </c>
      <c r="F1382" s="509" t="s">
        <v>2035</v>
      </c>
    </row>
    <row r="1383" spans="1:6" ht="48" x14ac:dyDescent="0.2">
      <c r="A1383" s="452"/>
      <c r="B1383" s="800"/>
      <c r="C1383" s="506"/>
      <c r="D1383" s="507" t="s">
        <v>945</v>
      </c>
      <c r="E1383" s="508" t="s">
        <v>946</v>
      </c>
      <c r="F1383" s="509">
        <v>665.61</v>
      </c>
    </row>
    <row r="1384" spans="1:6" ht="48" x14ac:dyDescent="0.2">
      <c r="A1384" s="452"/>
      <c r="B1384" s="800"/>
      <c r="C1384" s="506"/>
      <c r="D1384" s="507" t="s">
        <v>947</v>
      </c>
      <c r="E1384" s="508" t="s">
        <v>948</v>
      </c>
      <c r="F1384" s="509" t="s">
        <v>2036</v>
      </c>
    </row>
    <row r="1385" spans="1:6" ht="48" x14ac:dyDescent="0.2">
      <c r="A1385" s="452"/>
      <c r="B1385" s="800"/>
      <c r="C1385" s="506"/>
      <c r="D1385" s="507" t="s">
        <v>949</v>
      </c>
      <c r="E1385" s="508" t="s">
        <v>960</v>
      </c>
      <c r="F1385" s="509" t="s">
        <v>2037</v>
      </c>
    </row>
    <row r="1386" spans="1:6" ht="48" x14ac:dyDescent="0.2">
      <c r="A1386" s="452"/>
      <c r="B1386" s="800"/>
      <c r="C1386" s="506"/>
      <c r="D1386" s="507" t="s">
        <v>950</v>
      </c>
      <c r="E1386" s="508" t="s">
        <v>961</v>
      </c>
      <c r="F1386" s="509" t="s">
        <v>2038</v>
      </c>
    </row>
    <row r="1387" spans="1:6" ht="48" x14ac:dyDescent="0.2">
      <c r="A1387" s="452"/>
      <c r="B1387" s="800"/>
      <c r="C1387" s="506"/>
      <c r="D1387" s="507" t="s">
        <v>951</v>
      </c>
      <c r="E1387" s="508" t="s">
        <v>948</v>
      </c>
      <c r="F1387" s="509" t="s">
        <v>2036</v>
      </c>
    </row>
    <row r="1388" spans="1:6" x14ac:dyDescent="0.2">
      <c r="A1388" s="452"/>
      <c r="B1388" s="801"/>
      <c r="C1388" s="506"/>
      <c r="D1388" s="507" t="s">
        <v>707</v>
      </c>
      <c r="E1388" s="508" t="s">
        <v>898</v>
      </c>
      <c r="F1388" s="509"/>
    </row>
    <row r="1389" spans="1:6" ht="15" x14ac:dyDescent="0.2">
      <c r="A1389" s="452"/>
      <c r="B1389" s="501"/>
      <c r="C1389" s="795" t="s">
        <v>1594</v>
      </c>
      <c r="D1389" s="796"/>
      <c r="E1389" s="796"/>
      <c r="F1389" s="510" t="s">
        <v>2039</v>
      </c>
    </row>
    <row r="1390" spans="1:6" ht="15" x14ac:dyDescent="0.2">
      <c r="A1390" s="452"/>
      <c r="B1390" s="870" t="s">
        <v>2040</v>
      </c>
      <c r="C1390" s="794"/>
      <c r="D1390" s="794"/>
      <c r="E1390" s="794"/>
      <c r="F1390" s="794"/>
    </row>
    <row r="1391" spans="1:6" ht="51" x14ac:dyDescent="0.2">
      <c r="A1391" s="452"/>
      <c r="B1391" s="871">
        <v>75</v>
      </c>
      <c r="C1391" s="502" t="s">
        <v>1597</v>
      </c>
      <c r="D1391" s="503" t="s">
        <v>1598</v>
      </c>
      <c r="E1391" s="504" t="s">
        <v>2041</v>
      </c>
      <c r="F1391" s="505" t="s">
        <v>2042</v>
      </c>
    </row>
    <row r="1392" spans="1:6" ht="36" x14ac:dyDescent="0.2">
      <c r="A1392" s="452"/>
      <c r="B1392" s="800"/>
      <c r="C1392" s="506"/>
      <c r="D1392" s="507" t="s">
        <v>2043</v>
      </c>
      <c r="E1392" s="508" t="s">
        <v>2044</v>
      </c>
      <c r="F1392" s="509" t="s">
        <v>535</v>
      </c>
    </row>
    <row r="1393" spans="1:6" x14ac:dyDescent="0.2">
      <c r="A1393" s="452"/>
      <c r="B1393" s="800"/>
      <c r="C1393" s="506"/>
      <c r="D1393" s="507" t="s">
        <v>708</v>
      </c>
      <c r="E1393" s="508" t="s">
        <v>955</v>
      </c>
      <c r="F1393" s="509" t="s">
        <v>535</v>
      </c>
    </row>
    <row r="1394" spans="1:6" x14ac:dyDescent="0.2">
      <c r="A1394" s="452"/>
      <c r="B1394" s="800"/>
      <c r="C1394" s="506"/>
      <c r="D1394" s="507" t="s">
        <v>729</v>
      </c>
      <c r="E1394" s="508" t="s">
        <v>535</v>
      </c>
      <c r="F1394" s="509" t="s">
        <v>535</v>
      </c>
    </row>
    <row r="1395" spans="1:6" x14ac:dyDescent="0.2">
      <c r="A1395" s="452"/>
      <c r="B1395" s="800"/>
      <c r="C1395" s="506"/>
      <c r="D1395" s="507" t="s">
        <v>937</v>
      </c>
      <c r="E1395" s="508" t="s">
        <v>535</v>
      </c>
      <c r="F1395" s="509" t="s">
        <v>535</v>
      </c>
    </row>
    <row r="1396" spans="1:6" ht="24" x14ac:dyDescent="0.2">
      <c r="A1396" s="452"/>
      <c r="B1396" s="800"/>
      <c r="C1396" s="506"/>
      <c r="D1396" s="507" t="s">
        <v>938</v>
      </c>
      <c r="E1396" s="508" t="s">
        <v>731</v>
      </c>
      <c r="F1396" s="509">
        <v>804.58</v>
      </c>
    </row>
    <row r="1397" spans="1:6" x14ac:dyDescent="0.2">
      <c r="A1397" s="452"/>
      <c r="B1397" s="800"/>
      <c r="C1397" s="506"/>
      <c r="D1397" s="507" t="s">
        <v>929</v>
      </c>
      <c r="E1397" s="508" t="s">
        <v>535</v>
      </c>
      <c r="F1397" s="509" t="s">
        <v>535</v>
      </c>
    </row>
    <row r="1398" spans="1:6" x14ac:dyDescent="0.2">
      <c r="A1398" s="452"/>
      <c r="B1398" s="800"/>
      <c r="C1398" s="506"/>
      <c r="D1398" s="507" t="s">
        <v>939</v>
      </c>
      <c r="E1398" s="508" t="s">
        <v>535</v>
      </c>
      <c r="F1398" s="509" t="s">
        <v>535</v>
      </c>
    </row>
    <row r="1399" spans="1:6" x14ac:dyDescent="0.2">
      <c r="A1399" s="452"/>
      <c r="B1399" s="800"/>
      <c r="C1399" s="506"/>
      <c r="D1399" s="507" t="s">
        <v>940</v>
      </c>
      <c r="E1399" s="508" t="s">
        <v>535</v>
      </c>
      <c r="F1399" s="509" t="s">
        <v>535</v>
      </c>
    </row>
    <row r="1400" spans="1:6" ht="24" x14ac:dyDescent="0.2">
      <c r="A1400" s="452"/>
      <c r="B1400" s="800"/>
      <c r="C1400" s="506"/>
      <c r="D1400" s="507" t="s">
        <v>904</v>
      </c>
      <c r="E1400" s="508" t="s">
        <v>915</v>
      </c>
      <c r="F1400" s="509">
        <v>502.86</v>
      </c>
    </row>
    <row r="1401" spans="1:6" x14ac:dyDescent="0.2">
      <c r="A1401" s="452"/>
      <c r="B1401" s="800"/>
      <c r="C1401" s="506"/>
      <c r="D1401" s="507" t="s">
        <v>728</v>
      </c>
      <c r="E1401" s="508" t="s">
        <v>934</v>
      </c>
      <c r="F1401" s="509" t="s">
        <v>2045</v>
      </c>
    </row>
    <row r="1402" spans="1:6" ht="48" x14ac:dyDescent="0.2">
      <c r="A1402" s="452"/>
      <c r="B1402" s="800"/>
      <c r="C1402" s="506"/>
      <c r="D1402" s="507" t="s">
        <v>941</v>
      </c>
      <c r="E1402" s="508" t="s">
        <v>942</v>
      </c>
      <c r="F1402" s="509" t="s">
        <v>2046</v>
      </c>
    </row>
    <row r="1403" spans="1:6" ht="48" x14ac:dyDescent="0.2">
      <c r="A1403" s="452"/>
      <c r="B1403" s="800"/>
      <c r="C1403" s="506"/>
      <c r="D1403" s="507" t="s">
        <v>943</v>
      </c>
      <c r="E1403" s="508" t="s">
        <v>959</v>
      </c>
      <c r="F1403" s="509" t="s">
        <v>2047</v>
      </c>
    </row>
    <row r="1404" spans="1:6" ht="48" x14ac:dyDescent="0.2">
      <c r="A1404" s="452"/>
      <c r="B1404" s="800"/>
      <c r="C1404" s="506"/>
      <c r="D1404" s="507" t="s">
        <v>945</v>
      </c>
      <c r="E1404" s="508" t="s">
        <v>946</v>
      </c>
      <c r="F1404" s="509">
        <v>150.86000000000001</v>
      </c>
    </row>
    <row r="1405" spans="1:6" ht="48" x14ac:dyDescent="0.2">
      <c r="A1405" s="452"/>
      <c r="B1405" s="800"/>
      <c r="C1405" s="506"/>
      <c r="D1405" s="507" t="s">
        <v>947</v>
      </c>
      <c r="E1405" s="508" t="s">
        <v>948</v>
      </c>
      <c r="F1405" s="509">
        <v>251.43</v>
      </c>
    </row>
    <row r="1406" spans="1:6" ht="48" x14ac:dyDescent="0.2">
      <c r="A1406" s="452"/>
      <c r="B1406" s="800"/>
      <c r="C1406" s="506"/>
      <c r="D1406" s="507" t="s">
        <v>949</v>
      </c>
      <c r="E1406" s="508" t="s">
        <v>960</v>
      </c>
      <c r="F1406" s="509" t="s">
        <v>2048</v>
      </c>
    </row>
    <row r="1407" spans="1:6" ht="48" x14ac:dyDescent="0.2">
      <c r="A1407" s="452"/>
      <c r="B1407" s="800"/>
      <c r="C1407" s="506"/>
      <c r="D1407" s="507" t="s">
        <v>950</v>
      </c>
      <c r="E1407" s="508" t="s">
        <v>961</v>
      </c>
      <c r="F1407" s="509">
        <v>553.15</v>
      </c>
    </row>
    <row r="1408" spans="1:6" ht="48" x14ac:dyDescent="0.2">
      <c r="A1408" s="452"/>
      <c r="B1408" s="800"/>
      <c r="C1408" s="506"/>
      <c r="D1408" s="507" t="s">
        <v>951</v>
      </c>
      <c r="E1408" s="508" t="s">
        <v>948</v>
      </c>
      <c r="F1408" s="509">
        <v>251.43</v>
      </c>
    </row>
    <row r="1409" spans="1:6" x14ac:dyDescent="0.2">
      <c r="A1409" s="452"/>
      <c r="B1409" s="801"/>
      <c r="C1409" s="506"/>
      <c r="D1409" s="507" t="s">
        <v>707</v>
      </c>
      <c r="E1409" s="508" t="s">
        <v>898</v>
      </c>
      <c r="F1409" s="509"/>
    </row>
    <row r="1410" spans="1:6" ht="51" x14ac:dyDescent="0.2">
      <c r="A1410" s="452"/>
      <c r="B1410" s="871">
        <v>76</v>
      </c>
      <c r="C1410" s="502" t="s">
        <v>1605</v>
      </c>
      <c r="D1410" s="503" t="s">
        <v>1606</v>
      </c>
      <c r="E1410" s="504" t="s">
        <v>2049</v>
      </c>
      <c r="F1410" s="505" t="s">
        <v>2050</v>
      </c>
    </row>
    <row r="1411" spans="1:6" ht="36" x14ac:dyDescent="0.2">
      <c r="A1411" s="452"/>
      <c r="B1411" s="800"/>
      <c r="C1411" s="506"/>
      <c r="D1411" s="507" t="s">
        <v>2043</v>
      </c>
      <c r="E1411" s="508" t="s">
        <v>2044</v>
      </c>
      <c r="F1411" s="509" t="s">
        <v>535</v>
      </c>
    </row>
    <row r="1412" spans="1:6" x14ac:dyDescent="0.2">
      <c r="A1412" s="452"/>
      <c r="B1412" s="800"/>
      <c r="C1412" s="506"/>
      <c r="D1412" s="507" t="s">
        <v>708</v>
      </c>
      <c r="E1412" s="508" t="s">
        <v>955</v>
      </c>
      <c r="F1412" s="509" t="s">
        <v>535</v>
      </c>
    </row>
    <row r="1413" spans="1:6" x14ac:dyDescent="0.2">
      <c r="A1413" s="452"/>
      <c r="B1413" s="800"/>
      <c r="C1413" s="506"/>
      <c r="D1413" s="507" t="s">
        <v>729</v>
      </c>
      <c r="E1413" s="508" t="s">
        <v>535</v>
      </c>
      <c r="F1413" s="509" t="s">
        <v>535</v>
      </c>
    </row>
    <row r="1414" spans="1:6" x14ac:dyDescent="0.2">
      <c r="A1414" s="452"/>
      <c r="B1414" s="800"/>
      <c r="C1414" s="506"/>
      <c r="D1414" s="507" t="s">
        <v>937</v>
      </c>
      <c r="E1414" s="508" t="s">
        <v>535</v>
      </c>
      <c r="F1414" s="509" t="s">
        <v>535</v>
      </c>
    </row>
    <row r="1415" spans="1:6" ht="24" x14ac:dyDescent="0.2">
      <c r="A1415" s="452"/>
      <c r="B1415" s="800"/>
      <c r="C1415" s="506"/>
      <c r="D1415" s="507" t="s">
        <v>938</v>
      </c>
      <c r="E1415" s="508" t="s">
        <v>731</v>
      </c>
      <c r="F1415" s="509">
        <v>935.42</v>
      </c>
    </row>
    <row r="1416" spans="1:6" x14ac:dyDescent="0.2">
      <c r="A1416" s="452"/>
      <c r="B1416" s="800"/>
      <c r="C1416" s="506"/>
      <c r="D1416" s="507" t="s">
        <v>929</v>
      </c>
      <c r="E1416" s="508" t="s">
        <v>535</v>
      </c>
      <c r="F1416" s="509" t="s">
        <v>535</v>
      </c>
    </row>
    <row r="1417" spans="1:6" x14ac:dyDescent="0.2">
      <c r="A1417" s="452"/>
      <c r="B1417" s="800"/>
      <c r="C1417" s="506"/>
      <c r="D1417" s="507" t="s">
        <v>939</v>
      </c>
      <c r="E1417" s="508" t="s">
        <v>535</v>
      </c>
      <c r="F1417" s="509" t="s">
        <v>535</v>
      </c>
    </row>
    <row r="1418" spans="1:6" x14ac:dyDescent="0.2">
      <c r="A1418" s="452"/>
      <c r="B1418" s="800"/>
      <c r="C1418" s="506"/>
      <c r="D1418" s="507" t="s">
        <v>940</v>
      </c>
      <c r="E1418" s="508" t="s">
        <v>535</v>
      </c>
      <c r="F1418" s="509" t="s">
        <v>535</v>
      </c>
    </row>
    <row r="1419" spans="1:6" ht="24" x14ac:dyDescent="0.2">
      <c r="A1419" s="452"/>
      <c r="B1419" s="800"/>
      <c r="C1419" s="506"/>
      <c r="D1419" s="507" t="s">
        <v>904</v>
      </c>
      <c r="E1419" s="508" t="s">
        <v>915</v>
      </c>
      <c r="F1419" s="509">
        <v>584.64</v>
      </c>
    </row>
    <row r="1420" spans="1:6" x14ac:dyDescent="0.2">
      <c r="A1420" s="452"/>
      <c r="B1420" s="800"/>
      <c r="C1420" s="506"/>
      <c r="D1420" s="507" t="s">
        <v>728</v>
      </c>
      <c r="E1420" s="508" t="s">
        <v>934</v>
      </c>
      <c r="F1420" s="509" t="s">
        <v>2051</v>
      </c>
    </row>
    <row r="1421" spans="1:6" ht="48" x14ac:dyDescent="0.2">
      <c r="A1421" s="452"/>
      <c r="B1421" s="800"/>
      <c r="C1421" s="506"/>
      <c r="D1421" s="507" t="s">
        <v>941</v>
      </c>
      <c r="E1421" s="508" t="s">
        <v>942</v>
      </c>
      <c r="F1421" s="509" t="s">
        <v>2052</v>
      </c>
    </row>
    <row r="1422" spans="1:6" ht="48" x14ac:dyDescent="0.2">
      <c r="A1422" s="452"/>
      <c r="B1422" s="800"/>
      <c r="C1422" s="506"/>
      <c r="D1422" s="507" t="s">
        <v>943</v>
      </c>
      <c r="E1422" s="508" t="s">
        <v>959</v>
      </c>
      <c r="F1422" s="509" t="s">
        <v>2053</v>
      </c>
    </row>
    <row r="1423" spans="1:6" ht="48" x14ac:dyDescent="0.2">
      <c r="A1423" s="452"/>
      <c r="B1423" s="800"/>
      <c r="C1423" s="506"/>
      <c r="D1423" s="507" t="s">
        <v>945</v>
      </c>
      <c r="E1423" s="508" t="s">
        <v>946</v>
      </c>
      <c r="F1423" s="509">
        <v>175.39</v>
      </c>
    </row>
    <row r="1424" spans="1:6" ht="48" x14ac:dyDescent="0.2">
      <c r="A1424" s="452"/>
      <c r="B1424" s="800"/>
      <c r="C1424" s="506"/>
      <c r="D1424" s="507" t="s">
        <v>947</v>
      </c>
      <c r="E1424" s="508" t="s">
        <v>948</v>
      </c>
      <c r="F1424" s="509">
        <v>292.32</v>
      </c>
    </row>
    <row r="1425" spans="1:6" ht="48" x14ac:dyDescent="0.2">
      <c r="A1425" s="452"/>
      <c r="B1425" s="800"/>
      <c r="C1425" s="506"/>
      <c r="D1425" s="507" t="s">
        <v>949</v>
      </c>
      <c r="E1425" s="508" t="s">
        <v>960</v>
      </c>
      <c r="F1425" s="509" t="s">
        <v>2054</v>
      </c>
    </row>
    <row r="1426" spans="1:6" ht="48" x14ac:dyDescent="0.2">
      <c r="A1426" s="452"/>
      <c r="B1426" s="800"/>
      <c r="C1426" s="506"/>
      <c r="D1426" s="507" t="s">
        <v>950</v>
      </c>
      <c r="E1426" s="508" t="s">
        <v>961</v>
      </c>
      <c r="F1426" s="509">
        <v>643.1</v>
      </c>
    </row>
    <row r="1427" spans="1:6" ht="48" x14ac:dyDescent="0.2">
      <c r="A1427" s="452"/>
      <c r="B1427" s="800"/>
      <c r="C1427" s="506"/>
      <c r="D1427" s="507" t="s">
        <v>951</v>
      </c>
      <c r="E1427" s="508" t="s">
        <v>948</v>
      </c>
      <c r="F1427" s="509">
        <v>292.32</v>
      </c>
    </row>
    <row r="1428" spans="1:6" x14ac:dyDescent="0.2">
      <c r="A1428" s="452"/>
      <c r="B1428" s="801"/>
      <c r="C1428" s="506"/>
      <c r="D1428" s="507" t="s">
        <v>707</v>
      </c>
      <c r="E1428" s="508" t="s">
        <v>898</v>
      </c>
      <c r="F1428" s="509"/>
    </row>
    <row r="1429" spans="1:6" ht="63.75" x14ac:dyDescent="0.2">
      <c r="A1429" s="452"/>
      <c r="B1429" s="871">
        <v>77</v>
      </c>
      <c r="C1429" s="502" t="s">
        <v>2055</v>
      </c>
      <c r="D1429" s="503" t="s">
        <v>1392</v>
      </c>
      <c r="E1429" s="504" t="s">
        <v>1927</v>
      </c>
      <c r="F1429" s="505" t="s">
        <v>1928</v>
      </c>
    </row>
    <row r="1430" spans="1:6" ht="48" x14ac:dyDescent="0.2">
      <c r="A1430" s="452"/>
      <c r="B1430" s="800"/>
      <c r="C1430" s="506"/>
      <c r="D1430" s="507" t="s">
        <v>1929</v>
      </c>
      <c r="E1430" s="508" t="s">
        <v>1930</v>
      </c>
      <c r="F1430" s="509" t="s">
        <v>535</v>
      </c>
    </row>
    <row r="1431" spans="1:6" ht="36" x14ac:dyDescent="0.2">
      <c r="A1431" s="452"/>
      <c r="B1431" s="800"/>
      <c r="C1431" s="506"/>
      <c r="D1431" s="507" t="s">
        <v>988</v>
      </c>
      <c r="E1431" s="508" t="s">
        <v>1397</v>
      </c>
      <c r="F1431" s="509" t="s">
        <v>535</v>
      </c>
    </row>
    <row r="1432" spans="1:6" x14ac:dyDescent="0.2">
      <c r="A1432" s="452"/>
      <c r="B1432" s="800"/>
      <c r="C1432" s="506"/>
      <c r="D1432" s="507" t="s">
        <v>708</v>
      </c>
      <c r="E1432" s="508" t="s">
        <v>955</v>
      </c>
      <c r="F1432" s="509" t="s">
        <v>535</v>
      </c>
    </row>
    <row r="1433" spans="1:6" x14ac:dyDescent="0.2">
      <c r="A1433" s="452"/>
      <c r="B1433" s="800"/>
      <c r="C1433" s="506"/>
      <c r="D1433" s="507" t="s">
        <v>729</v>
      </c>
      <c r="E1433" s="508" t="s">
        <v>535</v>
      </c>
      <c r="F1433" s="509" t="s">
        <v>535</v>
      </c>
    </row>
    <row r="1434" spans="1:6" x14ac:dyDescent="0.2">
      <c r="A1434" s="452"/>
      <c r="B1434" s="800"/>
      <c r="C1434" s="506"/>
      <c r="D1434" s="507" t="s">
        <v>937</v>
      </c>
      <c r="E1434" s="508" t="s">
        <v>535</v>
      </c>
      <c r="F1434" s="509" t="s">
        <v>535</v>
      </c>
    </row>
    <row r="1435" spans="1:6" ht="24" x14ac:dyDescent="0.2">
      <c r="A1435" s="452"/>
      <c r="B1435" s="800"/>
      <c r="C1435" s="506"/>
      <c r="D1435" s="507" t="s">
        <v>938</v>
      </c>
      <c r="E1435" s="508" t="s">
        <v>731</v>
      </c>
      <c r="F1435" s="509" t="s">
        <v>1931</v>
      </c>
    </row>
    <row r="1436" spans="1:6" x14ac:dyDescent="0.2">
      <c r="A1436" s="452"/>
      <c r="B1436" s="800"/>
      <c r="C1436" s="506"/>
      <c r="D1436" s="507" t="s">
        <v>929</v>
      </c>
      <c r="E1436" s="508" t="s">
        <v>535</v>
      </c>
      <c r="F1436" s="509" t="s">
        <v>535</v>
      </c>
    </row>
    <row r="1437" spans="1:6" x14ac:dyDescent="0.2">
      <c r="A1437" s="452"/>
      <c r="B1437" s="800"/>
      <c r="C1437" s="506"/>
      <c r="D1437" s="507" t="s">
        <v>939</v>
      </c>
      <c r="E1437" s="508" t="s">
        <v>535</v>
      </c>
      <c r="F1437" s="509" t="s">
        <v>535</v>
      </c>
    </row>
    <row r="1438" spans="1:6" x14ac:dyDescent="0.2">
      <c r="A1438" s="452"/>
      <c r="B1438" s="800"/>
      <c r="C1438" s="506"/>
      <c r="D1438" s="507" t="s">
        <v>940</v>
      </c>
      <c r="E1438" s="508" t="s">
        <v>535</v>
      </c>
      <c r="F1438" s="509" t="s">
        <v>535</v>
      </c>
    </row>
    <row r="1439" spans="1:6" ht="24" x14ac:dyDescent="0.2">
      <c r="A1439" s="452"/>
      <c r="B1439" s="800"/>
      <c r="C1439" s="506"/>
      <c r="D1439" s="507" t="s">
        <v>904</v>
      </c>
      <c r="E1439" s="508" t="s">
        <v>915</v>
      </c>
      <c r="F1439" s="509" t="s">
        <v>1932</v>
      </c>
    </row>
    <row r="1440" spans="1:6" x14ac:dyDescent="0.2">
      <c r="A1440" s="452"/>
      <c r="B1440" s="800"/>
      <c r="C1440" s="506"/>
      <c r="D1440" s="507" t="s">
        <v>728</v>
      </c>
      <c r="E1440" s="508" t="s">
        <v>934</v>
      </c>
      <c r="F1440" s="509" t="s">
        <v>1933</v>
      </c>
    </row>
    <row r="1441" spans="1:6" ht="48" x14ac:dyDescent="0.2">
      <c r="A1441" s="452"/>
      <c r="B1441" s="800"/>
      <c r="C1441" s="506"/>
      <c r="D1441" s="507" t="s">
        <v>941</v>
      </c>
      <c r="E1441" s="508" t="s">
        <v>942</v>
      </c>
      <c r="F1441" s="509" t="s">
        <v>1934</v>
      </c>
    </row>
    <row r="1442" spans="1:6" ht="48" x14ac:dyDescent="0.2">
      <c r="A1442" s="452"/>
      <c r="B1442" s="800"/>
      <c r="C1442" s="506"/>
      <c r="D1442" s="507" t="s">
        <v>943</v>
      </c>
      <c r="E1442" s="508" t="s">
        <v>959</v>
      </c>
      <c r="F1442" s="509" t="s">
        <v>1935</v>
      </c>
    </row>
    <row r="1443" spans="1:6" ht="48" x14ac:dyDescent="0.2">
      <c r="A1443" s="452"/>
      <c r="B1443" s="800"/>
      <c r="C1443" s="506"/>
      <c r="D1443" s="507" t="s">
        <v>945</v>
      </c>
      <c r="E1443" s="508" t="s">
        <v>946</v>
      </c>
      <c r="F1443" s="509">
        <v>381.67</v>
      </c>
    </row>
    <row r="1444" spans="1:6" ht="48" x14ac:dyDescent="0.2">
      <c r="A1444" s="452"/>
      <c r="B1444" s="800"/>
      <c r="C1444" s="506"/>
      <c r="D1444" s="507" t="s">
        <v>947</v>
      </c>
      <c r="E1444" s="508" t="s">
        <v>948</v>
      </c>
      <c r="F1444" s="509">
        <v>636.12</v>
      </c>
    </row>
    <row r="1445" spans="1:6" ht="48" x14ac:dyDescent="0.2">
      <c r="A1445" s="452"/>
      <c r="B1445" s="800"/>
      <c r="C1445" s="506"/>
      <c r="D1445" s="507" t="s">
        <v>949</v>
      </c>
      <c r="E1445" s="508" t="s">
        <v>960</v>
      </c>
      <c r="F1445" s="509" t="s">
        <v>1936</v>
      </c>
    </row>
    <row r="1446" spans="1:6" ht="48" x14ac:dyDescent="0.2">
      <c r="A1446" s="452"/>
      <c r="B1446" s="800"/>
      <c r="C1446" s="506"/>
      <c r="D1446" s="507" t="s">
        <v>950</v>
      </c>
      <c r="E1446" s="508" t="s">
        <v>961</v>
      </c>
      <c r="F1446" s="509" t="s">
        <v>1937</v>
      </c>
    </row>
    <row r="1447" spans="1:6" ht="48" x14ac:dyDescent="0.2">
      <c r="A1447" s="452"/>
      <c r="B1447" s="800"/>
      <c r="C1447" s="506"/>
      <c r="D1447" s="507" t="s">
        <v>951</v>
      </c>
      <c r="E1447" s="508" t="s">
        <v>948</v>
      </c>
      <c r="F1447" s="509">
        <v>636.12</v>
      </c>
    </row>
    <row r="1448" spans="1:6" x14ac:dyDescent="0.2">
      <c r="A1448" s="452"/>
      <c r="B1448" s="801"/>
      <c r="C1448" s="506"/>
      <c r="D1448" s="507" t="s">
        <v>707</v>
      </c>
      <c r="E1448" s="508" t="s">
        <v>898</v>
      </c>
      <c r="F1448" s="509"/>
    </row>
    <row r="1449" spans="1:6" ht="15" x14ac:dyDescent="0.2">
      <c r="A1449" s="452"/>
      <c r="B1449" s="501"/>
      <c r="C1449" s="795" t="s">
        <v>2056</v>
      </c>
      <c r="D1449" s="796"/>
      <c r="E1449" s="796"/>
      <c r="F1449" s="510" t="s">
        <v>2057</v>
      </c>
    </row>
    <row r="1450" spans="1:6" ht="15" x14ac:dyDescent="0.2">
      <c r="A1450" s="452"/>
      <c r="B1450" s="870" t="s">
        <v>2058</v>
      </c>
      <c r="C1450" s="794"/>
      <c r="D1450" s="794"/>
      <c r="E1450" s="794"/>
      <c r="F1450" s="794"/>
    </row>
    <row r="1451" spans="1:6" ht="51" x14ac:dyDescent="0.2">
      <c r="A1451" s="452"/>
      <c r="B1451" s="871">
        <v>78</v>
      </c>
      <c r="C1451" s="502" t="s">
        <v>1615</v>
      </c>
      <c r="D1451" s="503" t="s">
        <v>1616</v>
      </c>
      <c r="E1451" s="504" t="s">
        <v>2059</v>
      </c>
      <c r="F1451" s="505" t="s">
        <v>2060</v>
      </c>
    </row>
    <row r="1452" spans="1:6" ht="36" x14ac:dyDescent="0.2">
      <c r="A1452" s="452"/>
      <c r="B1452" s="800"/>
      <c r="C1452" s="506"/>
      <c r="D1452" s="507" t="s">
        <v>2061</v>
      </c>
      <c r="E1452" s="508" t="s">
        <v>2062</v>
      </c>
      <c r="F1452" s="509" t="s">
        <v>535</v>
      </c>
    </row>
    <row r="1453" spans="1:6" x14ac:dyDescent="0.2">
      <c r="A1453" s="452"/>
      <c r="B1453" s="800"/>
      <c r="C1453" s="506"/>
      <c r="D1453" s="507" t="s">
        <v>708</v>
      </c>
      <c r="E1453" s="508" t="s">
        <v>955</v>
      </c>
      <c r="F1453" s="509" t="s">
        <v>535</v>
      </c>
    </row>
    <row r="1454" spans="1:6" x14ac:dyDescent="0.2">
      <c r="A1454" s="452"/>
      <c r="B1454" s="800"/>
      <c r="C1454" s="506"/>
      <c r="D1454" s="507" t="s">
        <v>729</v>
      </c>
      <c r="E1454" s="508" t="s">
        <v>535</v>
      </c>
      <c r="F1454" s="509" t="s">
        <v>535</v>
      </c>
    </row>
    <row r="1455" spans="1:6" ht="48" x14ac:dyDescent="0.2">
      <c r="A1455" s="452"/>
      <c r="B1455" s="800"/>
      <c r="C1455" s="506"/>
      <c r="D1455" s="507" t="s">
        <v>1621</v>
      </c>
      <c r="E1455" s="508" t="s">
        <v>2063</v>
      </c>
      <c r="F1455" s="509" t="s">
        <v>2064</v>
      </c>
    </row>
    <row r="1456" spans="1:6" x14ac:dyDescent="0.2">
      <c r="A1456" s="452"/>
      <c r="B1456" s="800"/>
      <c r="C1456" s="506"/>
      <c r="D1456" s="507" t="s">
        <v>902</v>
      </c>
      <c r="E1456" s="508" t="s">
        <v>934</v>
      </c>
      <c r="F1456" s="509" t="s">
        <v>2065</v>
      </c>
    </row>
    <row r="1457" spans="1:6" x14ac:dyDescent="0.2">
      <c r="A1457" s="452"/>
      <c r="B1457" s="800"/>
      <c r="C1457" s="506"/>
      <c r="D1457" s="507" t="s">
        <v>728</v>
      </c>
      <c r="E1457" s="508" t="s">
        <v>934</v>
      </c>
      <c r="F1457" s="509" t="s">
        <v>2065</v>
      </c>
    </row>
    <row r="1458" spans="1:6" ht="24" x14ac:dyDescent="0.2">
      <c r="A1458" s="452"/>
      <c r="B1458" s="800"/>
      <c r="C1458" s="506"/>
      <c r="D1458" s="507" t="s">
        <v>904</v>
      </c>
      <c r="E1458" s="508" t="s">
        <v>730</v>
      </c>
      <c r="F1458" s="509">
        <v>286.93</v>
      </c>
    </row>
    <row r="1459" spans="1:6" x14ac:dyDescent="0.2">
      <c r="A1459" s="452"/>
      <c r="B1459" s="801"/>
      <c r="C1459" s="506"/>
      <c r="D1459" s="507" t="s">
        <v>707</v>
      </c>
      <c r="E1459" s="508" t="s">
        <v>898</v>
      </c>
      <c r="F1459" s="509"/>
    </row>
    <row r="1460" spans="1:6" ht="51" x14ac:dyDescent="0.2">
      <c r="A1460" s="452"/>
      <c r="B1460" s="871">
        <v>79</v>
      </c>
      <c r="C1460" s="502" t="s">
        <v>1624</v>
      </c>
      <c r="D1460" s="503" t="s">
        <v>1625</v>
      </c>
      <c r="E1460" s="504" t="s">
        <v>2066</v>
      </c>
      <c r="F1460" s="505" t="s">
        <v>2067</v>
      </c>
    </row>
    <row r="1461" spans="1:6" ht="36" x14ac:dyDescent="0.2">
      <c r="A1461" s="452"/>
      <c r="B1461" s="800"/>
      <c r="C1461" s="506"/>
      <c r="D1461" s="507" t="s">
        <v>2068</v>
      </c>
      <c r="E1461" s="508" t="s">
        <v>954</v>
      </c>
      <c r="F1461" s="509" t="s">
        <v>535</v>
      </c>
    </row>
    <row r="1462" spans="1:6" x14ac:dyDescent="0.2">
      <c r="A1462" s="452"/>
      <c r="B1462" s="800"/>
      <c r="C1462" s="506"/>
      <c r="D1462" s="507" t="s">
        <v>708</v>
      </c>
      <c r="E1462" s="508" t="s">
        <v>955</v>
      </c>
      <c r="F1462" s="509" t="s">
        <v>535</v>
      </c>
    </row>
    <row r="1463" spans="1:6" x14ac:dyDescent="0.2">
      <c r="A1463" s="452"/>
      <c r="B1463" s="800"/>
      <c r="C1463" s="506"/>
      <c r="D1463" s="507" t="s">
        <v>729</v>
      </c>
      <c r="E1463" s="508" t="s">
        <v>535</v>
      </c>
      <c r="F1463" s="509" t="s">
        <v>535</v>
      </c>
    </row>
    <row r="1464" spans="1:6" ht="24" x14ac:dyDescent="0.2">
      <c r="A1464" s="452"/>
      <c r="B1464" s="800"/>
      <c r="C1464" s="506"/>
      <c r="D1464" s="507" t="s">
        <v>1629</v>
      </c>
      <c r="E1464" s="508" t="s">
        <v>751</v>
      </c>
      <c r="F1464" s="509">
        <v>361.51</v>
      </c>
    </row>
    <row r="1465" spans="1:6" ht="36" x14ac:dyDescent="0.2">
      <c r="A1465" s="452"/>
      <c r="B1465" s="800"/>
      <c r="C1465" s="506"/>
      <c r="D1465" s="507" t="s">
        <v>1183</v>
      </c>
      <c r="E1465" s="508" t="s">
        <v>2069</v>
      </c>
      <c r="F1465" s="509" t="s">
        <v>2070</v>
      </c>
    </row>
    <row r="1466" spans="1:6" x14ac:dyDescent="0.2">
      <c r="A1466" s="452"/>
      <c r="B1466" s="800"/>
      <c r="C1466" s="506"/>
      <c r="D1466" s="507" t="s">
        <v>902</v>
      </c>
      <c r="E1466" s="508" t="s">
        <v>903</v>
      </c>
      <c r="F1466" s="509">
        <v>542.27</v>
      </c>
    </row>
    <row r="1467" spans="1:6" x14ac:dyDescent="0.2">
      <c r="A1467" s="452"/>
      <c r="B1467" s="800"/>
      <c r="C1467" s="506"/>
      <c r="D1467" s="507" t="s">
        <v>728</v>
      </c>
      <c r="E1467" s="508" t="s">
        <v>934</v>
      </c>
      <c r="F1467" s="509">
        <v>903.78</v>
      </c>
    </row>
    <row r="1468" spans="1:6" x14ac:dyDescent="0.2">
      <c r="A1468" s="452"/>
      <c r="B1468" s="801"/>
      <c r="C1468" s="506"/>
      <c r="D1468" s="507" t="s">
        <v>707</v>
      </c>
      <c r="E1468" s="508" t="s">
        <v>898</v>
      </c>
      <c r="F1468" s="509"/>
    </row>
    <row r="1469" spans="1:6" ht="15" x14ac:dyDescent="0.2">
      <c r="A1469" s="452"/>
      <c r="B1469" s="501"/>
      <c r="C1469" s="795" t="s">
        <v>2071</v>
      </c>
      <c r="D1469" s="796"/>
      <c r="E1469" s="796"/>
      <c r="F1469" s="510" t="s">
        <v>2072</v>
      </c>
    </row>
    <row r="1470" spans="1:6" ht="15" x14ac:dyDescent="0.2">
      <c r="A1470" s="452"/>
      <c r="B1470" s="501"/>
      <c r="C1470" s="795" t="s">
        <v>696</v>
      </c>
      <c r="D1470" s="796"/>
      <c r="E1470" s="796"/>
      <c r="F1470" s="510"/>
    </row>
    <row r="1471" spans="1:6" ht="15" x14ac:dyDescent="0.2">
      <c r="A1471" s="452"/>
      <c r="B1471" s="501"/>
      <c r="C1471" s="797" t="s">
        <v>1634</v>
      </c>
      <c r="D1471" s="798"/>
      <c r="E1471" s="798"/>
      <c r="F1471" s="505" t="s">
        <v>2073</v>
      </c>
    </row>
    <row r="1472" spans="1:6" ht="15" x14ac:dyDescent="0.2">
      <c r="A1472" s="452"/>
      <c r="B1472" s="501"/>
      <c r="C1472" s="797" t="s">
        <v>1636</v>
      </c>
      <c r="D1472" s="798"/>
      <c r="E1472" s="798"/>
      <c r="F1472" s="505" t="s">
        <v>2074</v>
      </c>
    </row>
    <row r="1473" spans="1:6" ht="15" x14ac:dyDescent="0.2">
      <c r="A1473" s="452"/>
      <c r="B1473" s="501"/>
      <c r="C1473" s="797" t="s">
        <v>1638</v>
      </c>
      <c r="D1473" s="798"/>
      <c r="E1473" s="798"/>
      <c r="F1473" s="505" t="s">
        <v>2073</v>
      </c>
    </row>
    <row r="1474" spans="1:6" ht="32.25" customHeight="1" x14ac:dyDescent="0.2">
      <c r="A1474" s="452"/>
      <c r="B1474" s="501"/>
      <c r="C1474" s="797" t="s">
        <v>1639</v>
      </c>
      <c r="D1474" s="798"/>
      <c r="E1474" s="798"/>
      <c r="F1474" s="505" t="s">
        <v>2075</v>
      </c>
    </row>
    <row r="1475" spans="1:6" ht="15" x14ac:dyDescent="0.2">
      <c r="A1475" s="452"/>
      <c r="B1475" s="501"/>
      <c r="C1475" s="797" t="s">
        <v>1641</v>
      </c>
      <c r="D1475" s="798"/>
      <c r="E1475" s="798"/>
      <c r="F1475" s="505" t="s">
        <v>2076</v>
      </c>
    </row>
    <row r="1476" spans="1:6" ht="45" customHeight="1" x14ac:dyDescent="0.2">
      <c r="A1476" s="452"/>
      <c r="B1476" s="501"/>
      <c r="C1476" s="797" t="s">
        <v>1643</v>
      </c>
      <c r="D1476" s="798"/>
      <c r="E1476" s="798"/>
      <c r="F1476" s="505" t="s">
        <v>2075</v>
      </c>
    </row>
    <row r="1477" spans="1:6" ht="15" x14ac:dyDescent="0.2">
      <c r="A1477" s="452"/>
      <c r="B1477" s="501"/>
      <c r="C1477" s="797" t="s">
        <v>1644</v>
      </c>
      <c r="D1477" s="798"/>
      <c r="E1477" s="798"/>
      <c r="F1477" s="505" t="s">
        <v>2077</v>
      </c>
    </row>
    <row r="1478" spans="1:6" ht="29.25" customHeight="1" x14ac:dyDescent="0.2">
      <c r="A1478" s="452"/>
      <c r="B1478" s="475"/>
      <c r="C1478" s="802" t="s">
        <v>661</v>
      </c>
      <c r="D1478" s="803"/>
      <c r="E1478" s="803"/>
      <c r="F1478" s="476">
        <v>23805447.149999999</v>
      </c>
    </row>
    <row r="1479" spans="1:6" x14ac:dyDescent="0.2">
      <c r="A1479" s="452"/>
      <c r="B1479" s="497"/>
      <c r="C1479" s="496"/>
      <c r="D1479" s="495"/>
      <c r="E1479" s="498"/>
      <c r="F1479" s="500"/>
    </row>
  </sheetData>
  <mergeCells count="112">
    <mergeCell ref="B440:B458"/>
    <mergeCell ref="B438:B439"/>
    <mergeCell ref="B414:B433"/>
    <mergeCell ref="B434:B435"/>
    <mergeCell ref="B436:B437"/>
    <mergeCell ref="B390:B413"/>
    <mergeCell ref="B367:B389"/>
    <mergeCell ref="B347:B366"/>
    <mergeCell ref="C295:E295"/>
    <mergeCell ref="B808:B828"/>
    <mergeCell ref="B785:B805"/>
    <mergeCell ref="B765:B784"/>
    <mergeCell ref="B745:B764"/>
    <mergeCell ref="B574:B581"/>
    <mergeCell ref="B550:B573"/>
    <mergeCell ref="B527:B549"/>
    <mergeCell ref="B129:B152"/>
    <mergeCell ref="B105:B128"/>
    <mergeCell ref="B683:B702"/>
    <mergeCell ref="B662:B682"/>
    <mergeCell ref="B642:B661"/>
    <mergeCell ref="B622:B641"/>
    <mergeCell ref="B602:B621"/>
    <mergeCell ref="B582:B601"/>
    <mergeCell ref="B296:F296"/>
    <mergeCell ref="C806:E806"/>
    <mergeCell ref="B807:F807"/>
    <mergeCell ref="B724:B744"/>
    <mergeCell ref="B703:B723"/>
    <mergeCell ref="B520:B526"/>
    <mergeCell ref="B500:B519"/>
    <mergeCell ref="B479:B499"/>
    <mergeCell ref="B459:B478"/>
    <mergeCell ref="B888:B907"/>
    <mergeCell ref="B909:B918"/>
    <mergeCell ref="B867:B887"/>
    <mergeCell ref="B864:B866"/>
    <mergeCell ref="B853:B854"/>
    <mergeCell ref="B855:B856"/>
    <mergeCell ref="B857:B859"/>
    <mergeCell ref="B860:B863"/>
    <mergeCell ref="B829:B848"/>
    <mergeCell ref="B849:B850"/>
    <mergeCell ref="B851:B852"/>
    <mergeCell ref="B1042:B1061"/>
    <mergeCell ref="B1429:B1448"/>
    <mergeCell ref="B1451:B1459"/>
    <mergeCell ref="B1410:B1428"/>
    <mergeCell ref="B1391:B1409"/>
    <mergeCell ref="B1370:B1388"/>
    <mergeCell ref="B1351:B1369"/>
    <mergeCell ref="B1332:B1350"/>
    <mergeCell ref="B1313:B1331"/>
    <mergeCell ref="B1294:B1312"/>
    <mergeCell ref="C1478:E1478"/>
    <mergeCell ref="C1473:E1473"/>
    <mergeCell ref="C1474:E1474"/>
    <mergeCell ref="C1475:E1475"/>
    <mergeCell ref="C1476:E1476"/>
    <mergeCell ref="C1477:E1477"/>
    <mergeCell ref="B1450:F1450"/>
    <mergeCell ref="C1469:E1469"/>
    <mergeCell ref="C1470:E1470"/>
    <mergeCell ref="C1471:E1471"/>
    <mergeCell ref="C1472:E1472"/>
    <mergeCell ref="B1460:B1468"/>
    <mergeCell ref="C1292:E1292"/>
    <mergeCell ref="B1293:F1293"/>
    <mergeCell ref="C1389:E1389"/>
    <mergeCell ref="B1390:F1390"/>
    <mergeCell ref="C1449:E1449"/>
    <mergeCell ref="B908:F908"/>
    <mergeCell ref="C944:E944"/>
    <mergeCell ref="B945:F945"/>
    <mergeCell ref="C1040:E1040"/>
    <mergeCell ref="B1041:F1041"/>
    <mergeCell ref="B919:B929"/>
    <mergeCell ref="B1009:B1039"/>
    <mergeCell ref="B978:B1008"/>
    <mergeCell ref="B947:B977"/>
    <mergeCell ref="B942:B943"/>
    <mergeCell ref="B930:B941"/>
    <mergeCell ref="B1260:B1291"/>
    <mergeCell ref="B1229:B1259"/>
    <mergeCell ref="B1198:B1228"/>
    <mergeCell ref="B1178:B1197"/>
    <mergeCell ref="B1146:B1177"/>
    <mergeCell ref="B1115:B1145"/>
    <mergeCell ref="B1093:B1114"/>
    <mergeCell ref="B1062:B1092"/>
    <mergeCell ref="B2:C2"/>
    <mergeCell ref="D3:F3"/>
    <mergeCell ref="B5:E5"/>
    <mergeCell ref="C13:F13"/>
    <mergeCell ref="B8:E8"/>
    <mergeCell ref="C11:F11"/>
    <mergeCell ref="B4:F4"/>
    <mergeCell ref="B7:F7"/>
    <mergeCell ref="B327:B346"/>
    <mergeCell ref="B306:B326"/>
    <mergeCell ref="B297:B305"/>
    <mergeCell ref="B273:B294"/>
    <mergeCell ref="B251:B272"/>
    <mergeCell ref="B227:B250"/>
    <mergeCell ref="B203:B226"/>
    <mergeCell ref="B178:B202"/>
    <mergeCell ref="B153:B177"/>
    <mergeCell ref="B85:B104"/>
    <mergeCell ref="B65:B84"/>
    <mergeCell ref="B44:B64"/>
    <mergeCell ref="B19:F19"/>
    <mergeCell ref="B20:B43"/>
  </mergeCells>
  <pageMargins left="0.35433070866141736" right="0.23622047244094491" top="0.74803149606299213" bottom="0.74803149606299213" header="0.31496062992125984" footer="0.31496062992125984"/>
  <pageSetup paperSize="9" scale="99" fitToHeight="0" orientation="landscape" verticalDpi="4294967293" r:id="rId1"/>
  <headerFooter>
    <oddFooter>&amp;R&amp;P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72"/>
  <sheetViews>
    <sheetView workbookViewId="0">
      <selection activeCell="D20" sqref="D20"/>
    </sheetView>
  </sheetViews>
  <sheetFormatPr defaultColWidth="9.140625" defaultRowHeight="15" x14ac:dyDescent="0.25"/>
  <cols>
    <col min="1" max="1" width="5.28515625" style="330" customWidth="1"/>
    <col min="2" max="2" width="21.85546875" style="126" customWidth="1"/>
    <col min="3" max="3" width="26.140625" style="126" customWidth="1"/>
    <col min="4" max="4" width="14.85546875" style="126" customWidth="1"/>
    <col min="5" max="5" width="8.7109375" style="126" customWidth="1"/>
    <col min="6" max="6" width="11.7109375" style="126" customWidth="1"/>
    <col min="7" max="7" width="23.7109375" style="126" customWidth="1"/>
    <col min="8" max="8" width="17.5703125" style="331" customWidth="1"/>
    <col min="9" max="16384" width="9.140625" style="126"/>
  </cols>
  <sheetData>
    <row r="1" spans="1:8" ht="15.75" x14ac:dyDescent="0.25">
      <c r="A1" s="743" t="s">
        <v>829</v>
      </c>
      <c r="B1" s="744"/>
      <c r="C1" s="744"/>
      <c r="D1" s="744"/>
      <c r="E1" s="744"/>
      <c r="F1" s="744"/>
      <c r="G1" s="744"/>
      <c r="H1" s="744"/>
    </row>
    <row r="2" spans="1:8" ht="15.75" x14ac:dyDescent="0.25">
      <c r="A2" s="745"/>
      <c r="B2" s="744"/>
      <c r="C2" s="744"/>
      <c r="D2" s="744"/>
      <c r="E2" s="744"/>
      <c r="F2" s="744"/>
      <c r="G2" s="744"/>
      <c r="H2" s="744"/>
    </row>
    <row r="3" spans="1:8" ht="59.45" customHeight="1" x14ac:dyDescent="0.25">
      <c r="A3" s="746" t="s">
        <v>448</v>
      </c>
      <c r="B3" s="744"/>
      <c r="C3" s="889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D3" s="889"/>
      <c r="E3" s="889"/>
      <c r="F3" s="890"/>
      <c r="G3" s="890"/>
      <c r="H3" s="890"/>
    </row>
    <row r="4" spans="1:8" ht="17.25" customHeight="1" x14ac:dyDescent="0.25">
      <c r="A4" s="746" t="s">
        <v>449</v>
      </c>
      <c r="B4" s="744"/>
      <c r="C4" s="749"/>
      <c r="D4" s="749"/>
      <c r="E4" s="749"/>
      <c r="F4" s="744"/>
      <c r="G4" s="744"/>
      <c r="H4" s="744"/>
    </row>
    <row r="5" spans="1:8" ht="30" customHeight="1" x14ac:dyDescent="0.25">
      <c r="A5" s="760" t="s">
        <v>450</v>
      </c>
      <c r="B5" s="744"/>
      <c r="C5" s="749" t="s">
        <v>451</v>
      </c>
      <c r="D5" s="749"/>
      <c r="E5" s="749"/>
      <c r="F5" s="744"/>
      <c r="G5" s="744"/>
      <c r="H5" s="744"/>
    </row>
    <row r="6" spans="1:8" ht="15.75" x14ac:dyDescent="0.25">
      <c r="A6" s="746" t="s">
        <v>452</v>
      </c>
      <c r="B6" s="744"/>
      <c r="C6" s="761"/>
      <c r="D6" s="761"/>
      <c r="E6" s="761"/>
      <c r="F6" s="744"/>
      <c r="G6" s="744"/>
      <c r="H6" s="744"/>
    </row>
    <row r="7" spans="1:8" ht="15.75" x14ac:dyDescent="0.25">
      <c r="A7" s="746" t="s">
        <v>453</v>
      </c>
      <c r="B7" s="744"/>
      <c r="C7" s="761" t="s">
        <v>684</v>
      </c>
      <c r="D7" s="761"/>
      <c r="E7" s="761"/>
      <c r="F7" s="744"/>
      <c r="G7" s="744"/>
      <c r="H7" s="744"/>
    </row>
    <row r="8" spans="1:8" ht="15.75" x14ac:dyDescent="0.25">
      <c r="A8" s="151"/>
      <c r="B8" s="152"/>
      <c r="C8" s="297"/>
      <c r="D8" s="297"/>
      <c r="E8" s="297"/>
      <c r="F8" s="152"/>
      <c r="G8" s="152"/>
      <c r="H8" s="154"/>
    </row>
    <row r="9" spans="1:8" ht="109.5" customHeight="1" x14ac:dyDescent="0.25">
      <c r="A9" s="408" t="s">
        <v>5</v>
      </c>
      <c r="B9" s="408" t="s">
        <v>239</v>
      </c>
      <c r="C9" s="887" t="s">
        <v>454</v>
      </c>
      <c r="D9" s="888"/>
      <c r="E9" s="888"/>
      <c r="F9" s="408" t="s">
        <v>455</v>
      </c>
      <c r="G9" s="408" t="s">
        <v>456</v>
      </c>
      <c r="H9" s="409" t="s">
        <v>457</v>
      </c>
    </row>
    <row r="10" spans="1:8" ht="15" customHeight="1" x14ac:dyDescent="0.25">
      <c r="A10" s="753">
        <v>1</v>
      </c>
      <c r="B10" s="755" t="s">
        <v>430</v>
      </c>
      <c r="C10" s="757"/>
      <c r="D10" s="758"/>
      <c r="E10" s="759"/>
      <c r="F10" s="298"/>
      <c r="G10" s="764"/>
      <c r="H10" s="882"/>
    </row>
    <row r="11" spans="1:8" ht="31.5" x14ac:dyDescent="0.25">
      <c r="A11" s="885"/>
      <c r="B11" s="886"/>
      <c r="C11" s="159" t="s">
        <v>721</v>
      </c>
      <c r="D11" s="306">
        <f>'Cводная смета ПИР'!G17</f>
        <v>10573670.560000001</v>
      </c>
      <c r="E11" s="161" t="s">
        <v>458</v>
      </c>
      <c r="F11" s="162"/>
      <c r="G11" s="765"/>
      <c r="H11" s="883"/>
    </row>
    <row r="12" spans="1:8" ht="15.75" x14ac:dyDescent="0.25">
      <c r="A12" s="885"/>
      <c r="B12" s="886"/>
      <c r="C12" s="159" t="s">
        <v>722</v>
      </c>
      <c r="D12" s="163">
        <v>5.57</v>
      </c>
      <c r="E12" s="164"/>
      <c r="F12" s="162"/>
      <c r="G12" s="765"/>
      <c r="H12" s="883"/>
    </row>
    <row r="13" spans="1:8" ht="47.25" x14ac:dyDescent="0.25">
      <c r="A13" s="885"/>
      <c r="B13" s="886"/>
      <c r="C13" s="159" t="s">
        <v>459</v>
      </c>
      <c r="D13" s="306">
        <f>D11/D12</f>
        <v>1898325.06</v>
      </c>
      <c r="E13" s="161" t="s">
        <v>458</v>
      </c>
      <c r="F13" s="162"/>
      <c r="G13" s="765"/>
      <c r="H13" s="883"/>
    </row>
    <row r="14" spans="1:8" ht="15" customHeight="1" x14ac:dyDescent="0.25">
      <c r="A14" s="753">
        <v>2</v>
      </c>
      <c r="B14" s="755" t="s">
        <v>2</v>
      </c>
      <c r="C14" s="757"/>
      <c r="D14" s="758"/>
      <c r="E14" s="759"/>
      <c r="F14" s="298"/>
      <c r="G14" s="765"/>
      <c r="H14" s="883"/>
    </row>
    <row r="15" spans="1:8" ht="32.450000000000003" customHeight="1" x14ac:dyDescent="0.25">
      <c r="A15" s="885"/>
      <c r="B15" s="886"/>
      <c r="C15" s="159" t="s">
        <v>723</v>
      </c>
      <c r="D15" s="306">
        <f>'Cводная смета ПИР'!G19+'Cводная смета ПИР'!G20</f>
        <v>19034156.079999998</v>
      </c>
      <c r="E15" s="161" t="s">
        <v>458</v>
      </c>
      <c r="F15" s="162"/>
      <c r="G15" s="765"/>
      <c r="H15" s="883"/>
    </row>
    <row r="16" spans="1:8" ht="25.9" customHeight="1" x14ac:dyDescent="0.25">
      <c r="A16" s="885"/>
      <c r="B16" s="886"/>
      <c r="C16" s="159" t="s">
        <v>722</v>
      </c>
      <c r="D16" s="165">
        <v>5.54</v>
      </c>
      <c r="E16" s="164"/>
      <c r="F16" s="162"/>
      <c r="G16" s="765"/>
      <c r="H16" s="883"/>
    </row>
    <row r="17" spans="1:15" ht="47.25" x14ac:dyDescent="0.25">
      <c r="A17" s="885"/>
      <c r="B17" s="886"/>
      <c r="C17" s="159" t="s">
        <v>460</v>
      </c>
      <c r="D17" s="306">
        <f>D15/D16</f>
        <v>3435768.25</v>
      </c>
      <c r="E17" s="161" t="s">
        <v>458</v>
      </c>
      <c r="F17" s="162"/>
      <c r="G17" s="766"/>
      <c r="H17" s="884"/>
      <c r="O17" s="126" t="s">
        <v>461</v>
      </c>
    </row>
    <row r="18" spans="1:15" ht="39.75" customHeight="1" x14ac:dyDescent="0.25">
      <c r="A18" s="307"/>
      <c r="B18" s="308"/>
      <c r="C18" s="168" t="s">
        <v>462</v>
      </c>
      <c r="D18" s="309">
        <f>D13+D17</f>
        <v>5334093.3099999996</v>
      </c>
      <c r="E18" s="170" t="s">
        <v>458</v>
      </c>
      <c r="F18" s="171"/>
      <c r="G18" s="310" t="s">
        <v>2290</v>
      </c>
      <c r="H18" s="311"/>
    </row>
    <row r="19" spans="1:15" ht="72" customHeight="1" x14ac:dyDescent="0.25">
      <c r="A19" s="312"/>
      <c r="B19" s="313" t="s">
        <v>463</v>
      </c>
      <c r="C19" s="176" t="s">
        <v>464</v>
      </c>
      <c r="D19" s="204">
        <v>8.77E-2</v>
      </c>
      <c r="E19" s="177"/>
      <c r="F19" s="178"/>
      <c r="G19" s="179"/>
      <c r="H19" s="314">
        <f>D18*D19</f>
        <v>467799.98</v>
      </c>
    </row>
    <row r="20" spans="1:15" ht="36.75" customHeight="1" x14ac:dyDescent="0.25">
      <c r="A20" s="312"/>
      <c r="B20" s="315"/>
      <c r="C20" s="182" t="s">
        <v>468</v>
      </c>
      <c r="D20" s="316">
        <v>6.92</v>
      </c>
      <c r="E20" s="183"/>
      <c r="F20" s="184"/>
      <c r="G20" s="317"/>
      <c r="H20" s="318">
        <f>H19*D20</f>
        <v>3237175.86</v>
      </c>
    </row>
    <row r="21" spans="1:15" ht="15.75" x14ac:dyDescent="0.25">
      <c r="A21" s="319"/>
      <c r="B21" s="320"/>
      <c r="C21" s="320"/>
      <c r="D21" s="320"/>
      <c r="E21" s="320"/>
      <c r="F21" s="320"/>
      <c r="G21" s="321" t="s">
        <v>724</v>
      </c>
      <c r="H21" s="322">
        <f>H20*1.2</f>
        <v>3884611.03</v>
      </c>
    </row>
    <row r="22" spans="1:15" ht="15.75" x14ac:dyDescent="0.25">
      <c r="A22" s="319"/>
      <c r="B22" s="320"/>
      <c r="C22" s="320"/>
      <c r="D22" s="323"/>
      <c r="E22" s="320"/>
      <c r="F22" s="320"/>
      <c r="G22" s="324"/>
      <c r="H22" s="325"/>
    </row>
    <row r="23" spans="1:15" ht="15.75" x14ac:dyDescent="0.25">
      <c r="A23" s="319"/>
      <c r="B23" s="320"/>
      <c r="C23" s="320"/>
      <c r="D23" s="320"/>
      <c r="E23" s="320"/>
      <c r="F23" s="320"/>
      <c r="G23" s="324"/>
      <c r="H23" s="325"/>
    </row>
    <row r="24" spans="1:15" ht="15.75" x14ac:dyDescent="0.25">
      <c r="A24" s="319"/>
      <c r="B24" s="320"/>
      <c r="C24" s="320"/>
      <c r="D24" s="320"/>
      <c r="E24" s="320"/>
      <c r="F24" s="320"/>
      <c r="G24" s="324"/>
      <c r="H24" s="325"/>
    </row>
    <row r="25" spans="1:15" ht="30" x14ac:dyDescent="0.25">
      <c r="A25" s="319"/>
      <c r="B25" s="326" t="s">
        <v>476</v>
      </c>
      <c r="C25" s="326" t="s">
        <v>725</v>
      </c>
      <c r="D25" s="320"/>
      <c r="E25" s="320"/>
      <c r="F25" s="320"/>
      <c r="G25" s="320"/>
      <c r="H25" s="327"/>
    </row>
    <row r="26" spans="1:15" x14ac:dyDescent="0.25">
      <c r="A26" s="319"/>
      <c r="B26" s="326" t="s">
        <v>477</v>
      </c>
      <c r="C26" s="326" t="s">
        <v>479</v>
      </c>
      <c r="D26" s="320"/>
      <c r="E26" s="320"/>
      <c r="F26" s="320"/>
      <c r="G26" s="320"/>
      <c r="H26" s="327"/>
    </row>
    <row r="27" spans="1:15" x14ac:dyDescent="0.25">
      <c r="A27" s="319"/>
      <c r="B27" s="326" t="s">
        <v>480</v>
      </c>
      <c r="C27" s="326">
        <v>33.75</v>
      </c>
      <c r="D27" s="320"/>
      <c r="E27" s="320"/>
      <c r="F27" s="320"/>
      <c r="G27" s="320"/>
      <c r="H27" s="327"/>
    </row>
    <row r="28" spans="1:15" x14ac:dyDescent="0.25">
      <c r="A28" s="319"/>
      <c r="B28" s="326" t="s">
        <v>481</v>
      </c>
      <c r="C28" s="326">
        <v>29.25</v>
      </c>
      <c r="D28" s="320"/>
      <c r="E28" s="320"/>
      <c r="F28" s="320"/>
      <c r="G28" s="320"/>
      <c r="H28" s="327"/>
    </row>
    <row r="29" spans="1:15" x14ac:dyDescent="0.25">
      <c r="A29" s="319"/>
      <c r="B29" s="326" t="s">
        <v>482</v>
      </c>
      <c r="C29" s="326">
        <v>27.3</v>
      </c>
      <c r="D29" s="320"/>
      <c r="E29" s="320"/>
      <c r="F29" s="320"/>
      <c r="G29" s="320"/>
      <c r="H29" s="327"/>
    </row>
    <row r="30" spans="1:15" x14ac:dyDescent="0.25">
      <c r="A30" s="319"/>
      <c r="B30" s="326" t="s">
        <v>483</v>
      </c>
      <c r="C30" s="326">
        <v>20.22</v>
      </c>
      <c r="D30" s="320"/>
      <c r="E30" s="320"/>
      <c r="F30" s="320"/>
      <c r="G30" s="320"/>
      <c r="H30" s="327"/>
    </row>
    <row r="31" spans="1:15" x14ac:dyDescent="0.25">
      <c r="A31" s="319"/>
      <c r="B31" s="328" t="s">
        <v>484</v>
      </c>
      <c r="C31" s="328">
        <v>16.649999999999999</v>
      </c>
      <c r="D31" s="320"/>
      <c r="E31" s="320"/>
      <c r="F31" s="320"/>
      <c r="G31" s="320"/>
      <c r="H31" s="327"/>
    </row>
    <row r="32" spans="1:15" x14ac:dyDescent="0.25">
      <c r="A32" s="319"/>
      <c r="B32" s="328" t="s">
        <v>485</v>
      </c>
      <c r="C32" s="328">
        <v>12.69</v>
      </c>
      <c r="D32" s="320"/>
      <c r="E32" s="320"/>
      <c r="F32" s="320"/>
      <c r="G32" s="320"/>
      <c r="H32" s="327"/>
    </row>
    <row r="33" spans="1:8" x14ac:dyDescent="0.25">
      <c r="A33" s="319"/>
      <c r="B33" s="328" t="s">
        <v>486</v>
      </c>
      <c r="C33" s="328">
        <v>11.88</v>
      </c>
      <c r="D33" s="320"/>
      <c r="E33" s="320"/>
      <c r="F33" s="320"/>
      <c r="G33" s="320"/>
      <c r="H33" s="327"/>
    </row>
    <row r="34" spans="1:8" x14ac:dyDescent="0.25">
      <c r="A34" s="319"/>
      <c r="B34" s="329" t="s">
        <v>487</v>
      </c>
      <c r="C34" s="329">
        <v>10.98</v>
      </c>
      <c r="D34" s="320"/>
      <c r="E34" s="320"/>
      <c r="F34" s="320"/>
      <c r="G34" s="320"/>
      <c r="H34" s="327"/>
    </row>
    <row r="35" spans="1:8" x14ac:dyDescent="0.25">
      <c r="A35" s="319"/>
      <c r="B35" s="634" t="s">
        <v>488</v>
      </c>
      <c r="C35" s="634">
        <v>8.77</v>
      </c>
      <c r="D35" s="320"/>
      <c r="E35" s="320"/>
      <c r="F35" s="320"/>
      <c r="G35" s="320"/>
      <c r="H35" s="327"/>
    </row>
    <row r="36" spans="1:8" x14ac:dyDescent="0.25">
      <c r="A36" s="319"/>
      <c r="B36" s="328" t="s">
        <v>489</v>
      </c>
      <c r="C36" s="328">
        <v>7.07</v>
      </c>
      <c r="D36" s="320"/>
      <c r="E36" s="320"/>
      <c r="F36" s="320"/>
      <c r="G36" s="320"/>
      <c r="H36" s="327"/>
    </row>
    <row r="37" spans="1:8" x14ac:dyDescent="0.25">
      <c r="A37" s="319"/>
      <c r="B37" s="328" t="s">
        <v>490</v>
      </c>
      <c r="C37" s="328">
        <v>6.15</v>
      </c>
      <c r="D37" s="320"/>
      <c r="E37" s="320"/>
      <c r="F37" s="320"/>
      <c r="G37" s="320"/>
      <c r="H37" s="327"/>
    </row>
    <row r="38" spans="1:8" x14ac:dyDescent="0.25">
      <c r="A38" s="319"/>
      <c r="B38" s="328" t="s">
        <v>491</v>
      </c>
      <c r="C38" s="328">
        <v>4.76</v>
      </c>
      <c r="D38" s="320"/>
      <c r="E38" s="320"/>
      <c r="F38" s="320"/>
      <c r="G38" s="320"/>
      <c r="H38" s="327"/>
    </row>
    <row r="39" spans="1:8" x14ac:dyDescent="0.25">
      <c r="A39" s="319"/>
      <c r="B39" s="326" t="s">
        <v>492</v>
      </c>
      <c r="C39" s="326">
        <v>4.13</v>
      </c>
      <c r="D39" s="320"/>
      <c r="E39" s="320"/>
      <c r="F39" s="320"/>
      <c r="G39" s="320"/>
      <c r="H39" s="327"/>
    </row>
    <row r="40" spans="1:8" x14ac:dyDescent="0.25">
      <c r="A40" s="319"/>
      <c r="B40" s="326" t="s">
        <v>493</v>
      </c>
      <c r="C40" s="326">
        <v>3.52</v>
      </c>
      <c r="D40" s="320"/>
      <c r="E40" s="320"/>
      <c r="F40" s="320"/>
      <c r="G40" s="320"/>
      <c r="H40" s="327"/>
    </row>
    <row r="41" spans="1:8" x14ac:dyDescent="0.25">
      <c r="A41" s="319"/>
      <c r="B41" s="326" t="s">
        <v>494</v>
      </c>
      <c r="C41" s="326">
        <v>3.06</v>
      </c>
      <c r="D41" s="320"/>
      <c r="E41" s="320"/>
      <c r="F41" s="320"/>
      <c r="G41" s="320"/>
      <c r="H41" s="327"/>
    </row>
    <row r="42" spans="1:8" x14ac:dyDescent="0.25">
      <c r="A42" s="319"/>
      <c r="B42" s="326" t="s">
        <v>495</v>
      </c>
      <c r="C42" s="326">
        <v>2.62</v>
      </c>
      <c r="D42" s="320"/>
      <c r="E42" s="320"/>
      <c r="F42" s="320"/>
      <c r="G42" s="320"/>
      <c r="H42" s="327"/>
    </row>
    <row r="43" spans="1:8" x14ac:dyDescent="0.25">
      <c r="A43" s="319"/>
      <c r="B43" s="326" t="s">
        <v>496</v>
      </c>
      <c r="C43" s="326">
        <v>2.33</v>
      </c>
      <c r="D43" s="320"/>
      <c r="E43" s="320"/>
      <c r="F43" s="320"/>
      <c r="G43" s="320"/>
      <c r="H43" s="327"/>
    </row>
    <row r="44" spans="1:8" x14ac:dyDescent="0.25">
      <c r="A44" s="319"/>
      <c r="B44" s="326" t="s">
        <v>497</v>
      </c>
      <c r="C44" s="326">
        <v>2.0099999999999998</v>
      </c>
      <c r="D44" s="320"/>
      <c r="E44" s="320"/>
      <c r="F44" s="320"/>
      <c r="G44" s="320"/>
      <c r="H44" s="327"/>
    </row>
    <row r="45" spans="1:8" x14ac:dyDescent="0.25">
      <c r="A45" s="319"/>
      <c r="B45" s="326" t="s">
        <v>498</v>
      </c>
      <c r="C45" s="326">
        <v>1.68</v>
      </c>
      <c r="D45" s="320"/>
      <c r="E45" s="320"/>
      <c r="F45" s="320"/>
      <c r="G45" s="320"/>
      <c r="H45" s="327"/>
    </row>
    <row r="46" spans="1:8" x14ac:dyDescent="0.25">
      <c r="A46" s="319"/>
      <c r="B46" s="326" t="s">
        <v>499</v>
      </c>
      <c r="C46" s="326">
        <v>1.56</v>
      </c>
      <c r="D46" s="320"/>
      <c r="E46" s="320"/>
      <c r="F46" s="320"/>
      <c r="G46" s="320"/>
      <c r="H46" s="327"/>
    </row>
    <row r="47" spans="1:8" x14ac:dyDescent="0.25">
      <c r="A47" s="319"/>
      <c r="B47" s="326" t="s">
        <v>500</v>
      </c>
      <c r="C47" s="326">
        <v>1.22</v>
      </c>
      <c r="D47" s="320"/>
      <c r="E47" s="320"/>
      <c r="F47" s="320"/>
      <c r="G47" s="320"/>
      <c r="H47" s="327"/>
    </row>
    <row r="48" spans="1:8" x14ac:dyDescent="0.25">
      <c r="A48" s="319"/>
      <c r="B48" s="326" t="s">
        <v>501</v>
      </c>
      <c r="C48" s="326">
        <v>1.04</v>
      </c>
      <c r="D48" s="320"/>
      <c r="E48" s="320"/>
      <c r="F48" s="320"/>
      <c r="G48" s="320"/>
      <c r="H48" s="327"/>
    </row>
    <row r="49" spans="1:8" x14ac:dyDescent="0.25">
      <c r="A49" s="319"/>
      <c r="B49" s="326" t="s">
        <v>502</v>
      </c>
      <c r="C49" s="326">
        <v>0.9</v>
      </c>
      <c r="D49" s="320"/>
      <c r="E49" s="320"/>
      <c r="F49" s="320"/>
      <c r="G49" s="320"/>
      <c r="H49" s="327"/>
    </row>
    <row r="50" spans="1:8" x14ac:dyDescent="0.25">
      <c r="A50" s="319"/>
      <c r="B50" s="326" t="s">
        <v>503</v>
      </c>
      <c r="C50" s="326">
        <v>0.8</v>
      </c>
      <c r="D50" s="320"/>
      <c r="E50" s="320"/>
      <c r="F50" s="320"/>
      <c r="G50" s="320"/>
      <c r="H50" s="327"/>
    </row>
    <row r="51" spans="1:8" x14ac:dyDescent="0.25">
      <c r="A51" s="319"/>
      <c r="B51" s="326" t="s">
        <v>504</v>
      </c>
      <c r="C51" s="326">
        <v>0.73</v>
      </c>
      <c r="D51" s="320"/>
      <c r="E51" s="320"/>
      <c r="F51" s="320"/>
      <c r="G51" s="320"/>
      <c r="H51" s="327"/>
    </row>
    <row r="52" spans="1:8" x14ac:dyDescent="0.25">
      <c r="A52" s="319"/>
      <c r="B52" s="326" t="s">
        <v>505</v>
      </c>
      <c r="C52" s="326">
        <v>0.66</v>
      </c>
      <c r="D52" s="320"/>
      <c r="E52" s="320"/>
      <c r="F52" s="320"/>
      <c r="G52" s="320"/>
      <c r="H52" s="327"/>
    </row>
    <row r="53" spans="1:8" x14ac:dyDescent="0.25">
      <c r="A53" s="319"/>
      <c r="B53" s="326" t="s">
        <v>506</v>
      </c>
      <c r="C53" s="326">
        <v>0.61</v>
      </c>
      <c r="D53" s="320"/>
      <c r="E53" s="320"/>
      <c r="F53" s="320"/>
      <c r="G53" s="320"/>
      <c r="H53" s="327"/>
    </row>
    <row r="54" spans="1:8" x14ac:dyDescent="0.25">
      <c r="A54" s="319"/>
      <c r="B54" s="326" t="s">
        <v>507</v>
      </c>
      <c r="C54" s="326">
        <v>0.57999999999999996</v>
      </c>
      <c r="D54" s="320"/>
      <c r="E54" s="320"/>
      <c r="F54" s="320"/>
      <c r="G54" s="320"/>
      <c r="H54" s="327"/>
    </row>
    <row r="55" spans="1:8" x14ac:dyDescent="0.25">
      <c r="A55" s="319"/>
      <c r="B55" s="320"/>
      <c r="C55" s="320"/>
      <c r="D55" s="320"/>
      <c r="E55" s="320"/>
      <c r="F55" s="320"/>
      <c r="G55" s="320"/>
      <c r="H55" s="327"/>
    </row>
    <row r="56" spans="1:8" x14ac:dyDescent="0.25">
      <c r="A56" s="319"/>
      <c r="B56" s="320"/>
      <c r="C56" s="320"/>
      <c r="D56" s="320"/>
      <c r="E56" s="320"/>
      <c r="F56" s="320"/>
      <c r="G56" s="320"/>
      <c r="H56" s="327"/>
    </row>
    <row r="57" spans="1:8" x14ac:dyDescent="0.25">
      <c r="A57" s="319"/>
      <c r="B57" s="320"/>
      <c r="C57" s="320"/>
      <c r="D57" s="320"/>
      <c r="E57" s="320"/>
      <c r="F57" s="320"/>
      <c r="G57" s="320"/>
      <c r="H57" s="327"/>
    </row>
    <row r="58" spans="1:8" x14ac:dyDescent="0.25">
      <c r="A58" s="319"/>
      <c r="B58" s="320"/>
      <c r="C58" s="320"/>
      <c r="D58" s="320"/>
      <c r="E58" s="320"/>
      <c r="F58" s="320"/>
      <c r="G58" s="320"/>
      <c r="H58" s="327"/>
    </row>
    <row r="59" spans="1:8" x14ac:dyDescent="0.25">
      <c r="A59" s="319"/>
      <c r="B59" s="320"/>
      <c r="C59" s="320"/>
      <c r="D59" s="320"/>
      <c r="E59" s="320"/>
      <c r="F59" s="320"/>
      <c r="G59" s="320"/>
      <c r="H59" s="327"/>
    </row>
    <row r="60" spans="1:8" x14ac:dyDescent="0.25">
      <c r="A60" s="319"/>
      <c r="B60" s="320"/>
      <c r="C60" s="320"/>
      <c r="D60" s="320"/>
      <c r="E60" s="320"/>
      <c r="F60" s="320"/>
      <c r="G60" s="320"/>
      <c r="H60" s="327"/>
    </row>
    <row r="61" spans="1:8" x14ac:dyDescent="0.25">
      <c r="A61" s="319"/>
      <c r="B61" s="320"/>
      <c r="C61" s="320"/>
      <c r="D61" s="320"/>
      <c r="E61" s="320"/>
      <c r="F61" s="320"/>
      <c r="G61" s="320"/>
      <c r="H61" s="327"/>
    </row>
    <row r="62" spans="1:8" x14ac:dyDescent="0.25">
      <c r="A62" s="319"/>
      <c r="B62" s="320"/>
      <c r="C62" s="320"/>
      <c r="D62" s="320"/>
      <c r="E62" s="320"/>
      <c r="F62" s="320"/>
      <c r="G62" s="320"/>
      <c r="H62" s="327"/>
    </row>
    <row r="63" spans="1:8" x14ac:dyDescent="0.25">
      <c r="A63" s="319"/>
      <c r="B63" s="320"/>
      <c r="C63" s="320"/>
      <c r="D63" s="320"/>
      <c r="E63" s="320"/>
      <c r="F63" s="320"/>
      <c r="G63" s="320"/>
      <c r="H63" s="327"/>
    </row>
    <row r="64" spans="1:8" x14ac:dyDescent="0.25">
      <c r="A64" s="319"/>
      <c r="B64" s="320"/>
      <c r="C64" s="320"/>
      <c r="D64" s="320"/>
      <c r="E64" s="320"/>
      <c r="F64" s="320"/>
      <c r="G64" s="320"/>
      <c r="H64" s="327"/>
    </row>
    <row r="65" spans="1:8" x14ac:dyDescent="0.25">
      <c r="A65" s="319"/>
      <c r="B65" s="320"/>
      <c r="C65" s="320"/>
      <c r="D65" s="320"/>
      <c r="E65" s="320"/>
      <c r="F65" s="320"/>
      <c r="G65" s="320"/>
      <c r="H65" s="327"/>
    </row>
    <row r="66" spans="1:8" x14ac:dyDescent="0.25">
      <c r="A66" s="319"/>
      <c r="B66" s="320"/>
      <c r="C66" s="320"/>
      <c r="D66" s="320"/>
      <c r="E66" s="320"/>
      <c r="F66" s="320"/>
      <c r="G66" s="320"/>
      <c r="H66" s="327"/>
    </row>
    <row r="67" spans="1:8" x14ac:dyDescent="0.25">
      <c r="A67" s="319"/>
      <c r="B67" s="320"/>
      <c r="C67" s="320"/>
      <c r="D67" s="320"/>
      <c r="E67" s="320"/>
      <c r="F67" s="320"/>
      <c r="G67" s="320"/>
      <c r="H67" s="327"/>
    </row>
    <row r="68" spans="1:8" x14ac:dyDescent="0.25">
      <c r="A68" s="319"/>
      <c r="B68" s="320"/>
      <c r="C68" s="320"/>
      <c r="D68" s="320"/>
      <c r="E68" s="320"/>
      <c r="F68" s="320"/>
      <c r="G68" s="320"/>
      <c r="H68" s="327"/>
    </row>
    <row r="69" spans="1:8" x14ac:dyDescent="0.25">
      <c r="A69" s="319"/>
      <c r="B69" s="320"/>
      <c r="C69" s="320"/>
      <c r="D69" s="320"/>
      <c r="E69" s="320"/>
      <c r="F69" s="320"/>
      <c r="G69" s="320"/>
      <c r="H69" s="327"/>
    </row>
    <row r="70" spans="1:8" x14ac:dyDescent="0.25">
      <c r="A70" s="319"/>
      <c r="B70" s="320"/>
      <c r="C70" s="320"/>
      <c r="D70" s="320"/>
      <c r="E70" s="320"/>
      <c r="F70" s="320"/>
      <c r="G70" s="320"/>
      <c r="H70" s="327"/>
    </row>
    <row r="71" spans="1:8" x14ac:dyDescent="0.25">
      <c r="A71" s="319"/>
      <c r="B71" s="320"/>
      <c r="C71" s="320"/>
      <c r="D71" s="320"/>
      <c r="E71" s="320"/>
      <c r="F71" s="320"/>
      <c r="G71" s="320"/>
      <c r="H71" s="327"/>
    </row>
    <row r="72" spans="1:8" x14ac:dyDescent="0.25">
      <c r="A72" s="319"/>
      <c r="B72" s="320"/>
      <c r="C72" s="320"/>
      <c r="D72" s="320"/>
      <c r="E72" s="320"/>
      <c r="F72" s="320"/>
      <c r="G72" s="320"/>
      <c r="H72" s="327"/>
    </row>
  </sheetData>
  <mergeCells count="21">
    <mergeCell ref="A1:H1"/>
    <mergeCell ref="A2:H2"/>
    <mergeCell ref="A3:B3"/>
    <mergeCell ref="C3:H3"/>
    <mergeCell ref="A4:B4"/>
    <mergeCell ref="C4:H4"/>
    <mergeCell ref="H10:H17"/>
    <mergeCell ref="A14:A17"/>
    <mergeCell ref="B14:B17"/>
    <mergeCell ref="C14:E14"/>
    <mergeCell ref="A5:B5"/>
    <mergeCell ref="C5:H5"/>
    <mergeCell ref="A6:B6"/>
    <mergeCell ref="C6:H6"/>
    <mergeCell ref="A7:B7"/>
    <mergeCell ref="C7:H7"/>
    <mergeCell ref="C9:E9"/>
    <mergeCell ref="A10:A13"/>
    <mergeCell ref="B10:B13"/>
    <mergeCell ref="C10:E10"/>
    <mergeCell ref="G10:G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46"/>
  <sheetViews>
    <sheetView showGridLines="0" topLeftCell="A19" zoomScaleNormal="100" workbookViewId="0">
      <selection activeCell="B55" sqref="B55"/>
    </sheetView>
  </sheetViews>
  <sheetFormatPr defaultColWidth="9.140625" defaultRowHeight="12.75" x14ac:dyDescent="0.25"/>
  <cols>
    <col min="1" max="1" width="5.28515625" style="5" customWidth="1"/>
    <col min="2" max="2" width="54.28515625" style="7" customWidth="1"/>
    <col min="3" max="3" width="27.5703125" style="7" customWidth="1"/>
    <col min="4" max="4" width="16" style="7" customWidth="1"/>
    <col min="5" max="5" width="12.5703125" style="7" customWidth="1"/>
    <col min="6" max="6" width="20.5703125" style="7" customWidth="1"/>
    <col min="7" max="7" width="16" style="7" customWidth="1"/>
    <col min="8" max="8" width="11.5703125" style="7" bestFit="1" customWidth="1"/>
    <col min="9" max="16384" width="9.140625" style="7"/>
  </cols>
  <sheetData>
    <row r="1" spans="1:13" x14ac:dyDescent="0.25">
      <c r="B1" s="6"/>
      <c r="C1" s="6"/>
      <c r="D1" s="5"/>
      <c r="E1" s="5"/>
      <c r="F1" s="5"/>
      <c r="G1" s="5"/>
    </row>
    <row r="2" spans="1:13" x14ac:dyDescent="0.25">
      <c r="B2" s="8" t="s">
        <v>181</v>
      </c>
      <c r="C2" s="9"/>
      <c r="D2" s="10"/>
      <c r="E2" s="10"/>
      <c r="F2" s="10"/>
      <c r="G2" s="10"/>
    </row>
    <row r="3" spans="1:13" x14ac:dyDescent="0.25">
      <c r="B3" s="6"/>
      <c r="C3" s="6"/>
      <c r="D3" s="11" t="s">
        <v>182</v>
      </c>
      <c r="E3" s="12"/>
      <c r="F3" s="5"/>
      <c r="G3" s="5"/>
    </row>
    <row r="4" spans="1:13" s="16" customFormat="1" x14ac:dyDescent="0.25">
      <c r="A4" s="13"/>
      <c r="B4" s="14" t="s">
        <v>183</v>
      </c>
      <c r="C4" s="14"/>
      <c r="D4" s="13"/>
      <c r="E4" s="15"/>
      <c r="F4" s="13"/>
      <c r="G4" s="13"/>
    </row>
    <row r="5" spans="1:13" x14ac:dyDescent="0.25">
      <c r="A5" s="17"/>
      <c r="B5" s="896"/>
      <c r="C5" s="896"/>
      <c r="D5" s="896"/>
      <c r="E5" s="896"/>
      <c r="F5" s="896"/>
      <c r="G5" s="896"/>
      <c r="H5" s="18"/>
      <c r="I5" s="18"/>
      <c r="J5" s="18"/>
      <c r="K5" s="18"/>
      <c r="L5" s="18"/>
      <c r="M5" s="18"/>
    </row>
    <row r="6" spans="1:13" x14ac:dyDescent="0.25">
      <c r="A6" s="17"/>
      <c r="B6" s="19"/>
      <c r="C6" s="20"/>
      <c r="D6" s="21"/>
      <c r="E6" s="22"/>
      <c r="F6" s="22"/>
      <c r="G6" s="22"/>
      <c r="H6" s="23"/>
      <c r="I6" s="23"/>
      <c r="J6" s="23"/>
      <c r="K6" s="23"/>
      <c r="L6" s="23"/>
      <c r="M6" s="23"/>
    </row>
    <row r="7" spans="1:13" ht="18" x14ac:dyDescent="0.25">
      <c r="A7" s="897" t="e">
        <f>'СВОД (объемов работ)'!#REF!</f>
        <v>#REF!</v>
      </c>
      <c r="B7" s="897"/>
      <c r="C7" s="897"/>
      <c r="D7" s="897"/>
      <c r="E7" s="897"/>
      <c r="F7" s="897"/>
      <c r="G7" s="897"/>
      <c r="H7" s="16"/>
      <c r="I7" s="24"/>
      <c r="J7" s="24"/>
      <c r="K7" s="24"/>
      <c r="L7" s="25"/>
      <c r="M7" s="25"/>
    </row>
    <row r="8" spans="1:13" ht="41.25" customHeight="1" x14ac:dyDescent="0.25">
      <c r="A8" s="898"/>
      <c r="B8" s="898"/>
      <c r="C8" s="898"/>
      <c r="D8" s="898"/>
      <c r="E8" s="898"/>
      <c r="F8" s="898"/>
      <c r="G8" s="898"/>
      <c r="H8" s="26"/>
      <c r="I8" s="26"/>
      <c r="J8" s="26"/>
      <c r="K8" s="26"/>
      <c r="L8" s="26"/>
      <c r="M8" s="26"/>
    </row>
    <row r="9" spans="1:13" x14ac:dyDescent="0.25">
      <c r="A9" s="27"/>
      <c r="B9" s="899" t="s">
        <v>184</v>
      </c>
      <c r="C9" s="899"/>
      <c r="D9" s="899"/>
      <c r="E9" s="899"/>
      <c r="F9" s="899"/>
      <c r="G9" s="899"/>
      <c r="H9" s="26"/>
      <c r="I9" s="26"/>
      <c r="J9" s="26"/>
      <c r="K9" s="26"/>
      <c r="L9" s="26"/>
      <c r="M9" s="26"/>
    </row>
    <row r="10" spans="1:13" x14ac:dyDescent="0.25">
      <c r="A10" s="27"/>
      <c r="B10" s="28"/>
      <c r="C10" s="28"/>
      <c r="D10" s="28"/>
      <c r="E10" s="28"/>
      <c r="F10" s="28"/>
      <c r="G10" s="28"/>
      <c r="H10" s="26"/>
      <c r="I10" s="26"/>
      <c r="J10" s="26"/>
      <c r="K10" s="26"/>
      <c r="L10" s="26"/>
      <c r="M10" s="26"/>
    </row>
    <row r="12" spans="1:13" x14ac:dyDescent="0.25">
      <c r="A12" s="900" t="s">
        <v>5</v>
      </c>
      <c r="B12" s="900" t="s">
        <v>185</v>
      </c>
      <c r="C12" s="900" t="s">
        <v>186</v>
      </c>
      <c r="D12" s="900" t="s">
        <v>187</v>
      </c>
      <c r="E12" s="900" t="s">
        <v>188</v>
      </c>
      <c r="F12" s="900" t="s">
        <v>226</v>
      </c>
      <c r="G12" s="900" t="s">
        <v>189</v>
      </c>
    </row>
    <row r="13" spans="1:13" ht="54" customHeight="1" x14ac:dyDescent="0.25">
      <c r="A13" s="901"/>
      <c r="B13" s="901"/>
      <c r="C13" s="901"/>
      <c r="D13" s="901"/>
      <c r="E13" s="901"/>
      <c r="F13" s="901"/>
      <c r="G13" s="901"/>
    </row>
    <row r="14" spans="1:13" ht="14.25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</row>
    <row r="15" spans="1:13" ht="14.25" x14ac:dyDescent="0.25">
      <c r="A15" s="29"/>
      <c r="B15" s="29"/>
      <c r="C15" s="29"/>
      <c r="D15" s="29"/>
      <c r="E15" s="29"/>
      <c r="F15" s="29"/>
      <c r="G15" s="29"/>
    </row>
    <row r="16" spans="1:13" s="33" customFormat="1" ht="24.75" customHeight="1" x14ac:dyDescent="0.25">
      <c r="A16" s="30" t="s">
        <v>190</v>
      </c>
      <c r="B16" s="31" t="s">
        <v>227</v>
      </c>
      <c r="C16" s="32"/>
      <c r="D16" s="31"/>
      <c r="E16" s="31"/>
      <c r="F16" s="31"/>
      <c r="G16" s="31"/>
    </row>
    <row r="17" spans="1:7" s="33" customFormat="1" ht="47.25" customHeight="1" x14ac:dyDescent="0.25">
      <c r="A17" s="34" t="s">
        <v>191</v>
      </c>
      <c r="B17" s="35" t="s">
        <v>225</v>
      </c>
      <c r="C17" s="36" t="s">
        <v>224</v>
      </c>
      <c r="D17" s="37" t="s">
        <v>156</v>
      </c>
      <c r="E17" s="38">
        <v>1</v>
      </c>
      <c r="F17" s="39">
        <v>8376.7000000000007</v>
      </c>
      <c r="G17" s="39">
        <f>E17*F17</f>
        <v>8376.7000000000007</v>
      </c>
    </row>
    <row r="18" spans="1:7" s="33" customFormat="1" ht="23.25" customHeight="1" x14ac:dyDescent="0.25">
      <c r="A18" s="34"/>
      <c r="B18" s="31" t="s">
        <v>228</v>
      </c>
      <c r="C18" s="36"/>
      <c r="D18" s="37"/>
      <c r="E18" s="38"/>
      <c r="F18" s="39"/>
      <c r="G18" s="39"/>
    </row>
    <row r="19" spans="1:7" s="43" customFormat="1" ht="45" customHeight="1" x14ac:dyDescent="0.25">
      <c r="A19" s="34" t="s">
        <v>192</v>
      </c>
      <c r="B19" s="35" t="s">
        <v>225</v>
      </c>
      <c r="C19" s="36" t="s">
        <v>229</v>
      </c>
      <c r="D19" s="40" t="s">
        <v>156</v>
      </c>
      <c r="E19" s="41">
        <v>0</v>
      </c>
      <c r="F19" s="41">
        <v>5855.38</v>
      </c>
      <c r="G19" s="42">
        <f>E19*F19</f>
        <v>0</v>
      </c>
    </row>
    <row r="20" spans="1:7" s="33" customFormat="1" x14ac:dyDescent="0.25">
      <c r="A20" s="34"/>
      <c r="B20" s="44" t="s">
        <v>193</v>
      </c>
      <c r="C20" s="45"/>
      <c r="D20" s="34"/>
      <c r="E20" s="46"/>
      <c r="F20" s="47"/>
      <c r="G20" s="47">
        <f>SUM(G16:G19)</f>
        <v>8376.7000000000007</v>
      </c>
    </row>
    <row r="21" spans="1:7" s="53" customFormat="1" ht="51" x14ac:dyDescent="0.2">
      <c r="A21" s="48"/>
      <c r="B21" s="49" t="s">
        <v>230</v>
      </c>
      <c r="C21" s="48" t="s">
        <v>231</v>
      </c>
      <c r="D21" s="50"/>
      <c r="E21" s="50"/>
      <c r="F21" s="51"/>
      <c r="G21" s="52">
        <v>0.89</v>
      </c>
    </row>
    <row r="22" spans="1:7" s="53" customFormat="1" ht="51" x14ac:dyDescent="0.2">
      <c r="A22" s="48"/>
      <c r="B22" s="49" t="s">
        <v>230</v>
      </c>
      <c r="C22" s="48" t="s">
        <v>231</v>
      </c>
      <c r="D22" s="50"/>
      <c r="E22" s="50"/>
      <c r="F22" s="51"/>
      <c r="G22" s="52">
        <v>0.89</v>
      </c>
    </row>
    <row r="23" spans="1:7" s="53" customFormat="1" ht="51" customHeight="1" x14ac:dyDescent="0.2">
      <c r="A23" s="48"/>
      <c r="B23" s="49" t="s">
        <v>194</v>
      </c>
      <c r="C23" s="50"/>
      <c r="D23" s="50"/>
      <c r="E23" s="50"/>
      <c r="F23" s="51"/>
      <c r="G23" s="52">
        <v>0.98</v>
      </c>
    </row>
    <row r="24" spans="1:7" s="53" customFormat="1" x14ac:dyDescent="0.2">
      <c r="A24" s="48"/>
      <c r="B24" s="54" t="s">
        <v>195</v>
      </c>
      <c r="C24" s="50"/>
      <c r="D24" s="50"/>
      <c r="E24" s="50"/>
      <c r="F24" s="51"/>
      <c r="G24" s="55">
        <f>SUM(G20*G21*G23)</f>
        <v>7306.16</v>
      </c>
    </row>
    <row r="25" spans="1:7" s="53" customFormat="1" x14ac:dyDescent="0.2">
      <c r="A25" s="56">
        <v>2</v>
      </c>
      <c r="B25" s="54" t="s">
        <v>196</v>
      </c>
      <c r="C25" s="50"/>
      <c r="D25" s="50"/>
      <c r="E25" s="50"/>
      <c r="F25" s="51"/>
      <c r="G25" s="57"/>
    </row>
    <row r="26" spans="1:7" s="53" customFormat="1" x14ac:dyDescent="0.2">
      <c r="A26" s="58" t="s">
        <v>197</v>
      </c>
      <c r="B26" s="49" t="s">
        <v>198</v>
      </c>
      <c r="C26" s="59" t="s">
        <v>199</v>
      </c>
      <c r="D26" s="50"/>
      <c r="E26" s="50"/>
      <c r="F26" s="51"/>
      <c r="G26" s="60">
        <v>5.42</v>
      </c>
    </row>
    <row r="27" spans="1:7" s="53" customFormat="1" x14ac:dyDescent="0.2">
      <c r="A27" s="58" t="s">
        <v>200</v>
      </c>
      <c r="B27" s="49" t="s">
        <v>201</v>
      </c>
      <c r="C27" s="61" t="s">
        <v>202</v>
      </c>
      <c r="D27" s="50"/>
      <c r="E27" s="50"/>
      <c r="F27" s="51"/>
      <c r="G27" s="60">
        <v>24.06</v>
      </c>
    </row>
    <row r="28" spans="1:7" s="53" customFormat="1" x14ac:dyDescent="0.2">
      <c r="A28" s="58" t="s">
        <v>203</v>
      </c>
      <c r="B28" s="49" t="s">
        <v>204</v>
      </c>
      <c r="C28" s="59" t="s">
        <v>205</v>
      </c>
      <c r="D28" s="50"/>
      <c r="E28" s="50"/>
      <c r="F28" s="51"/>
      <c r="G28" s="60">
        <v>29.11</v>
      </c>
    </row>
    <row r="29" spans="1:7" s="53" customFormat="1" ht="23.25" customHeight="1" x14ac:dyDescent="0.2">
      <c r="A29" s="58" t="s">
        <v>206</v>
      </c>
      <c r="B29" s="49" t="s">
        <v>207</v>
      </c>
      <c r="C29" s="59" t="s">
        <v>208</v>
      </c>
      <c r="D29" s="50"/>
      <c r="E29" s="50"/>
      <c r="F29" s="51"/>
      <c r="G29" s="60">
        <v>20.18</v>
      </c>
    </row>
    <row r="30" spans="1:7" s="53" customFormat="1" ht="25.5" x14ac:dyDescent="0.2">
      <c r="A30" s="62"/>
      <c r="B30" s="54" t="s">
        <v>209</v>
      </c>
      <c r="C30" s="63"/>
      <c r="D30" s="50"/>
      <c r="E30" s="50"/>
      <c r="F30" s="51"/>
      <c r="G30" s="55">
        <f>SUM(G26:G29)</f>
        <v>78.77</v>
      </c>
    </row>
    <row r="31" spans="1:7" s="53" customFormat="1" x14ac:dyDescent="0.2">
      <c r="A31" s="62"/>
      <c r="B31" s="54" t="s">
        <v>210</v>
      </c>
      <c r="C31" s="63"/>
      <c r="D31" s="50"/>
      <c r="E31" s="50"/>
      <c r="F31" s="51"/>
      <c r="G31" s="55">
        <f>G30</f>
        <v>78.77</v>
      </c>
    </row>
    <row r="32" spans="1:7" s="53" customFormat="1" x14ac:dyDescent="0.2">
      <c r="A32" s="62"/>
      <c r="B32" s="49" t="s">
        <v>211</v>
      </c>
      <c r="C32" s="63"/>
      <c r="D32" s="50"/>
      <c r="E32" s="50"/>
      <c r="F32" s="51"/>
      <c r="G32" s="60">
        <f>SUM(G31*3.1%)</f>
        <v>2.44</v>
      </c>
    </row>
    <row r="33" spans="1:10" s="53" customFormat="1" x14ac:dyDescent="0.2">
      <c r="A33" s="62"/>
      <c r="B33" s="54" t="s">
        <v>212</v>
      </c>
      <c r="C33" s="63"/>
      <c r="D33" s="50"/>
      <c r="E33" s="50"/>
      <c r="F33" s="51"/>
      <c r="G33" s="55">
        <f>SUM(G30:G32)</f>
        <v>159.97999999999999</v>
      </c>
    </row>
    <row r="34" spans="1:10" s="53" customFormat="1" x14ac:dyDescent="0.2">
      <c r="A34" s="62"/>
      <c r="B34" s="49" t="s">
        <v>213</v>
      </c>
      <c r="C34" s="63"/>
      <c r="D34" s="50"/>
      <c r="E34" s="50"/>
      <c r="F34" s="51"/>
      <c r="G34" s="55">
        <f>SUM(G33*0.54%)</f>
        <v>0.86</v>
      </c>
    </row>
    <row r="35" spans="1:10" s="53" customFormat="1" x14ac:dyDescent="0.2">
      <c r="A35" s="62"/>
      <c r="B35" s="54" t="s">
        <v>214</v>
      </c>
      <c r="C35" s="63"/>
      <c r="D35" s="50"/>
      <c r="E35" s="50"/>
      <c r="F35" s="51"/>
      <c r="G35" s="55">
        <f>SUM(G33:G34)</f>
        <v>160.84</v>
      </c>
    </row>
    <row r="36" spans="1:10" s="53" customFormat="1" x14ac:dyDescent="0.2">
      <c r="A36" s="62"/>
      <c r="B36" s="49" t="s">
        <v>215</v>
      </c>
      <c r="C36" s="63"/>
      <c r="D36" s="50"/>
      <c r="E36" s="50"/>
      <c r="F36" s="51"/>
      <c r="G36" s="60">
        <f>G35*2.14%</f>
        <v>3.44</v>
      </c>
    </row>
    <row r="37" spans="1:10" s="53" customFormat="1" x14ac:dyDescent="0.2">
      <c r="A37" s="62"/>
      <c r="B37" s="54" t="s">
        <v>216</v>
      </c>
      <c r="C37" s="63"/>
      <c r="D37" s="50"/>
      <c r="E37" s="50"/>
      <c r="F37" s="51"/>
      <c r="G37" s="55">
        <f>G35+G36</f>
        <v>164.28</v>
      </c>
    </row>
    <row r="38" spans="1:10" s="53" customFormat="1" x14ac:dyDescent="0.2">
      <c r="A38" s="62"/>
      <c r="B38" s="49" t="s">
        <v>217</v>
      </c>
      <c r="C38" s="63"/>
      <c r="D38" s="50"/>
      <c r="E38" s="50"/>
      <c r="F38" s="51"/>
      <c r="G38" s="60">
        <f>G37*2%</f>
        <v>3.29</v>
      </c>
    </row>
    <row r="39" spans="1:10" s="53" customFormat="1" x14ac:dyDescent="0.2">
      <c r="A39" s="62"/>
      <c r="B39" s="54" t="s">
        <v>218</v>
      </c>
      <c r="C39" s="63"/>
      <c r="D39" s="50"/>
      <c r="E39" s="50"/>
      <c r="F39" s="51"/>
      <c r="G39" s="55">
        <f>SUM(G35:G38)</f>
        <v>331.85</v>
      </c>
    </row>
    <row r="40" spans="1:10" s="53" customFormat="1" x14ac:dyDescent="0.2">
      <c r="A40" s="62"/>
      <c r="B40" s="54" t="s">
        <v>219</v>
      </c>
      <c r="C40" s="63"/>
      <c r="D40" s="50"/>
      <c r="E40" s="50"/>
      <c r="F40" s="51"/>
      <c r="G40" s="55">
        <f>G39+G24</f>
        <v>7638.01</v>
      </c>
    </row>
    <row r="41" spans="1:10" s="33" customFormat="1" x14ac:dyDescent="0.25">
      <c r="A41" s="891" t="s">
        <v>220</v>
      </c>
      <c r="B41" s="891"/>
      <c r="C41" s="891"/>
      <c r="D41" s="891"/>
      <c r="E41" s="891"/>
      <c r="F41" s="891"/>
      <c r="G41" s="64">
        <f>G40*0.2</f>
        <v>1527.6</v>
      </c>
    </row>
    <row r="42" spans="1:10" s="33" customFormat="1" x14ac:dyDescent="0.25">
      <c r="A42" s="892" t="s">
        <v>221</v>
      </c>
      <c r="B42" s="893"/>
      <c r="C42" s="893"/>
      <c r="D42" s="893"/>
      <c r="E42" s="893"/>
      <c r="F42" s="893"/>
      <c r="G42" s="65">
        <f>G40+G41</f>
        <v>9165.61</v>
      </c>
      <c r="J42" s="66"/>
    </row>
    <row r="43" spans="1:10" s="33" customFormat="1" x14ac:dyDescent="0.25">
      <c r="A43" s="67"/>
      <c r="B43" s="68"/>
      <c r="C43" s="68"/>
      <c r="D43" s="68"/>
      <c r="E43" s="68"/>
      <c r="F43" s="68"/>
      <c r="G43" s="69"/>
    </row>
    <row r="44" spans="1:10" s="33" customFormat="1" x14ac:dyDescent="0.2">
      <c r="A44" s="894" t="s">
        <v>222</v>
      </c>
      <c r="B44" s="894"/>
      <c r="C44" s="894"/>
      <c r="D44" s="894"/>
      <c r="E44" s="894"/>
      <c r="F44" s="894"/>
      <c r="G44" s="894"/>
      <c r="H44" s="894"/>
    </row>
    <row r="45" spans="1:10" x14ac:dyDescent="0.25">
      <c r="A45" s="70"/>
      <c r="B45" s="895" t="s">
        <v>223</v>
      </c>
      <c r="C45" s="895"/>
    </row>
    <row r="46" spans="1:10" x14ac:dyDescent="0.25">
      <c r="A46" s="13"/>
      <c r="B46" s="71"/>
      <c r="C46" s="71"/>
    </row>
  </sheetData>
  <mergeCells count="14">
    <mergeCell ref="A41:F41"/>
    <mergeCell ref="A42:F42"/>
    <mergeCell ref="A44:H44"/>
    <mergeCell ref="B45:C45"/>
    <mergeCell ref="B5:G5"/>
    <mergeCell ref="A7:G8"/>
    <mergeCell ref="B9:G9"/>
    <mergeCell ref="A12:A13"/>
    <mergeCell ref="B12:B13"/>
    <mergeCell ref="C12:C13"/>
    <mergeCell ref="D12:D13"/>
    <mergeCell ref="E12:E13"/>
    <mergeCell ref="F12:F13"/>
    <mergeCell ref="G12:G13"/>
  </mergeCells>
  <printOptions horizontalCentered="1"/>
  <pageMargins left="0" right="0" top="0.78740157480314965" bottom="0.78740157480314965" header="0.19685039370078741" footer="0.19685039370078741"/>
  <pageSetup paperSize="9" scale="70" fitToHeight="30000" orientation="portrait" r:id="rId1"/>
  <headerFooter alignWithMargins="0">
    <oddHeader>&amp;LГранд-СМЕТА</oddHeader>
    <oddFooter>&amp;RСтраница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1"/>
  <sheetViews>
    <sheetView view="pageBreakPreview" topLeftCell="A53" zoomScaleNormal="89" zoomScaleSheetLayoutView="100" workbookViewId="0">
      <selection activeCell="B60" sqref="B60"/>
    </sheetView>
  </sheetViews>
  <sheetFormatPr defaultRowHeight="15" x14ac:dyDescent="0.25"/>
  <cols>
    <col min="1" max="1" width="12.42578125" style="137" bestFit="1" customWidth="1"/>
    <col min="2" max="2" width="59.85546875" style="1" customWidth="1"/>
    <col min="3" max="3" width="30.42578125" style="129" customWidth="1"/>
    <col min="4" max="4" width="19.5703125" customWidth="1"/>
    <col min="5" max="5" width="30.85546875" customWidth="1"/>
    <col min="6" max="6" width="56.85546875" style="3" customWidth="1"/>
    <col min="7" max="7" width="45" customWidth="1"/>
    <col min="8" max="8" width="20.42578125" customWidth="1"/>
    <col min="13" max="13" width="13.85546875" customWidth="1"/>
    <col min="14" max="14" width="11" bestFit="1" customWidth="1"/>
    <col min="15" max="15" width="14.140625" customWidth="1"/>
    <col min="16" max="16" width="12" customWidth="1"/>
  </cols>
  <sheetData>
    <row r="1" spans="1:7" ht="15.75" x14ac:dyDescent="0.25">
      <c r="A1" s="902" t="s">
        <v>3</v>
      </c>
      <c r="B1" s="902"/>
      <c r="C1" s="902"/>
      <c r="D1" s="902"/>
      <c r="E1" s="902"/>
    </row>
    <row r="2" spans="1:7" ht="15.75" x14ac:dyDescent="0.25">
      <c r="A2" s="902" t="s">
        <v>4</v>
      </c>
      <c r="B2" s="902"/>
      <c r="C2" s="902"/>
      <c r="D2" s="902"/>
      <c r="E2" s="902"/>
    </row>
    <row r="3" spans="1:7" ht="16.5" thickBot="1" x14ac:dyDescent="0.3">
      <c r="A3" s="128"/>
    </row>
    <row r="4" spans="1:7" ht="30.75" customHeight="1" thickBot="1" x14ac:dyDescent="0.3">
      <c r="A4" s="909" t="s">
        <v>5</v>
      </c>
      <c r="B4" s="911" t="s">
        <v>6</v>
      </c>
      <c r="C4" s="912" t="s">
        <v>7</v>
      </c>
      <c r="D4" s="912" t="s">
        <v>8</v>
      </c>
      <c r="E4" s="130" t="s">
        <v>9</v>
      </c>
      <c r="F4" s="905" t="s">
        <v>180</v>
      </c>
      <c r="G4" t="s">
        <v>413</v>
      </c>
    </row>
    <row r="5" spans="1:7" ht="16.5" thickBot="1" x14ac:dyDescent="0.3">
      <c r="A5" s="909"/>
      <c r="B5" s="911"/>
      <c r="C5" s="912"/>
      <c r="D5" s="912"/>
      <c r="E5" s="130" t="s">
        <v>10</v>
      </c>
      <c r="F5" s="906"/>
    </row>
    <row r="6" spans="1:7" ht="16.5" thickBot="1" x14ac:dyDescent="0.3">
      <c r="A6" s="131">
        <v>1</v>
      </c>
      <c r="B6" s="132">
        <v>2</v>
      </c>
      <c r="C6" s="132">
        <v>3</v>
      </c>
      <c r="D6" s="132">
        <v>4</v>
      </c>
      <c r="E6" s="130">
        <v>5</v>
      </c>
      <c r="F6" s="133">
        <v>6</v>
      </c>
    </row>
    <row r="7" spans="1:7" ht="15.75" x14ac:dyDescent="0.25">
      <c r="A7" s="115"/>
      <c r="B7" s="919" t="s">
        <v>11</v>
      </c>
      <c r="C7" s="919"/>
      <c r="D7" s="919"/>
      <c r="E7" s="920"/>
      <c r="F7" s="76"/>
    </row>
    <row r="8" spans="1:7" ht="16.5" thickBot="1" x14ac:dyDescent="0.3">
      <c r="A8" s="107" t="s">
        <v>12</v>
      </c>
      <c r="B8" s="72" t="s">
        <v>13</v>
      </c>
      <c r="C8" s="108" t="s">
        <v>0</v>
      </c>
      <c r="D8" s="109">
        <v>0.1</v>
      </c>
      <c r="E8" s="110"/>
      <c r="F8" s="4"/>
    </row>
    <row r="9" spans="1:7" ht="111" thickBot="1" x14ac:dyDescent="0.3">
      <c r="A9" s="107" t="s">
        <v>14</v>
      </c>
      <c r="B9" s="72" t="s">
        <v>15</v>
      </c>
      <c r="C9" s="108" t="s">
        <v>244</v>
      </c>
      <c r="D9" s="109">
        <v>1</v>
      </c>
      <c r="E9" s="110"/>
      <c r="F9" s="116" t="s">
        <v>356</v>
      </c>
      <c r="G9" t="s">
        <v>357</v>
      </c>
    </row>
    <row r="10" spans="1:7" ht="88.5" customHeight="1" thickBot="1" x14ac:dyDescent="0.3">
      <c r="A10" s="107" t="s">
        <v>16</v>
      </c>
      <c r="B10" s="72" t="s">
        <v>17</v>
      </c>
      <c r="C10" s="108" t="s">
        <v>157</v>
      </c>
      <c r="D10" s="109">
        <v>1</v>
      </c>
      <c r="E10" s="85" t="s">
        <v>358</v>
      </c>
      <c r="F10" s="4" t="s">
        <v>160</v>
      </c>
      <c r="G10" t="s">
        <v>359</v>
      </c>
    </row>
    <row r="11" spans="1:7" ht="56.25" customHeight="1" thickBot="1" x14ac:dyDescent="0.3">
      <c r="A11" s="107" t="s">
        <v>18</v>
      </c>
      <c r="B11" s="72" t="s">
        <v>19</v>
      </c>
      <c r="C11" s="108"/>
      <c r="D11" s="109"/>
      <c r="E11" s="110"/>
      <c r="F11" s="4" t="s">
        <v>360</v>
      </c>
      <c r="G11" t="s">
        <v>248</v>
      </c>
    </row>
    <row r="12" spans="1:7" ht="56.25" customHeight="1" thickBot="1" x14ac:dyDescent="0.3">
      <c r="A12" s="107" t="s">
        <v>361</v>
      </c>
      <c r="B12" s="72" t="s">
        <v>250</v>
      </c>
      <c r="C12" s="108" t="s">
        <v>157</v>
      </c>
      <c r="D12" s="109">
        <v>4</v>
      </c>
      <c r="E12" s="110"/>
      <c r="F12" s="4"/>
    </row>
    <row r="13" spans="1:7" ht="56.25" customHeight="1" thickBot="1" x14ac:dyDescent="0.3">
      <c r="A13" s="107" t="s">
        <v>362</v>
      </c>
      <c r="B13" s="72" t="s">
        <v>252</v>
      </c>
      <c r="C13" s="108" t="s">
        <v>157</v>
      </c>
      <c r="D13" s="109">
        <v>4</v>
      </c>
      <c r="E13" s="110"/>
      <c r="F13" s="4"/>
    </row>
    <row r="14" spans="1:7" ht="56.25" hidden="1" customHeight="1" x14ac:dyDescent="0.25">
      <c r="A14" s="75" t="s">
        <v>414</v>
      </c>
      <c r="B14" s="83" t="s">
        <v>254</v>
      </c>
      <c r="C14" s="84" t="s">
        <v>157</v>
      </c>
      <c r="D14" s="79"/>
      <c r="E14" s="110"/>
      <c r="F14" s="4"/>
    </row>
    <row r="15" spans="1:7" ht="56.25" hidden="1" customHeight="1" x14ac:dyDescent="0.25">
      <c r="A15" s="75" t="s">
        <v>415</v>
      </c>
      <c r="B15" s="83" t="s">
        <v>256</v>
      </c>
      <c r="C15" s="84" t="s">
        <v>157</v>
      </c>
      <c r="D15" s="79"/>
      <c r="E15" s="110"/>
      <c r="F15" s="4"/>
    </row>
    <row r="16" spans="1:7" ht="16.5" thickBot="1" x14ac:dyDescent="0.3">
      <c r="A16" s="107" t="s">
        <v>20</v>
      </c>
      <c r="B16" s="72" t="s">
        <v>21</v>
      </c>
      <c r="C16" s="108" t="s">
        <v>242</v>
      </c>
      <c r="D16" s="109">
        <v>100</v>
      </c>
      <c r="E16" s="110"/>
      <c r="F16" s="4" t="s">
        <v>363</v>
      </c>
      <c r="G16" t="s">
        <v>284</v>
      </c>
    </row>
    <row r="17" spans="1:8" ht="32.25" thickBot="1" x14ac:dyDescent="0.3">
      <c r="A17" s="107" t="s">
        <v>22</v>
      </c>
      <c r="B17" s="72" t="s">
        <v>23</v>
      </c>
      <c r="C17" s="108" t="s">
        <v>130</v>
      </c>
      <c r="D17" s="109">
        <v>65</v>
      </c>
      <c r="E17" s="110"/>
      <c r="F17" s="116" t="s">
        <v>364</v>
      </c>
      <c r="G17" t="s">
        <v>365</v>
      </c>
      <c r="H17" t="s">
        <v>170</v>
      </c>
    </row>
    <row r="18" spans="1:8" ht="32.25" thickBot="1" x14ac:dyDescent="0.3">
      <c r="A18" s="107" t="s">
        <v>24</v>
      </c>
      <c r="B18" s="72" t="s">
        <v>25</v>
      </c>
      <c r="C18" s="108" t="s">
        <v>269</v>
      </c>
      <c r="D18" s="109">
        <v>2</v>
      </c>
      <c r="E18" s="117"/>
      <c r="F18" s="4" t="s">
        <v>158</v>
      </c>
      <c r="G18" t="s">
        <v>366</v>
      </c>
    </row>
    <row r="19" spans="1:8" ht="16.5" thickBot="1" x14ac:dyDescent="0.3">
      <c r="A19" s="107" t="s">
        <v>26</v>
      </c>
      <c r="B19" s="72" t="s">
        <v>27</v>
      </c>
      <c r="C19" s="108" t="s">
        <v>269</v>
      </c>
      <c r="D19" s="109">
        <v>5</v>
      </c>
      <c r="E19" s="117" t="s">
        <v>28</v>
      </c>
      <c r="F19" s="4" t="s">
        <v>159</v>
      </c>
    </row>
    <row r="20" spans="1:8" ht="16.5" thickBot="1" x14ac:dyDescent="0.3">
      <c r="A20" s="87" t="s">
        <v>29</v>
      </c>
      <c r="B20" s="88" t="s">
        <v>30</v>
      </c>
      <c r="C20" s="89" t="s">
        <v>281</v>
      </c>
      <c r="D20" s="90" t="s">
        <v>346</v>
      </c>
      <c r="E20" s="110"/>
      <c r="F20" s="4" t="s">
        <v>159</v>
      </c>
      <c r="H20" s="2" t="s">
        <v>234</v>
      </c>
    </row>
    <row r="21" spans="1:8" ht="15.75" x14ac:dyDescent="0.25">
      <c r="A21" s="107" t="s">
        <v>367</v>
      </c>
      <c r="B21" s="72" t="s">
        <v>291</v>
      </c>
      <c r="C21" s="108"/>
      <c r="D21" s="109"/>
      <c r="E21" s="110"/>
      <c r="F21" s="74"/>
      <c r="H21" t="s">
        <v>235</v>
      </c>
    </row>
    <row r="22" spans="1:8" ht="15.75" x14ac:dyDescent="0.25">
      <c r="A22" s="107" t="s">
        <v>368</v>
      </c>
      <c r="B22" s="95" t="s">
        <v>369</v>
      </c>
      <c r="C22" s="108" t="s">
        <v>273</v>
      </c>
      <c r="D22" s="109">
        <v>150</v>
      </c>
      <c r="E22" s="118"/>
      <c r="F22" s="74"/>
      <c r="H22" t="s">
        <v>236</v>
      </c>
    </row>
    <row r="23" spans="1:8" ht="15.75" x14ac:dyDescent="0.25">
      <c r="A23" s="107" t="s">
        <v>370</v>
      </c>
      <c r="B23" s="95" t="s">
        <v>295</v>
      </c>
      <c r="C23" s="108" t="s">
        <v>273</v>
      </c>
      <c r="D23" s="109">
        <v>200</v>
      </c>
      <c r="E23" s="118"/>
      <c r="F23" s="74"/>
    </row>
    <row r="24" spans="1:8" ht="15.75" x14ac:dyDescent="0.25">
      <c r="A24" s="107" t="s">
        <v>371</v>
      </c>
      <c r="B24" s="95" t="s">
        <v>372</v>
      </c>
      <c r="C24" s="108" t="s">
        <v>308</v>
      </c>
      <c r="D24" s="109">
        <v>10</v>
      </c>
      <c r="E24" s="118"/>
      <c r="F24" s="74"/>
    </row>
    <row r="25" spans="1:8" ht="15.75" x14ac:dyDescent="0.25">
      <c r="A25" s="107" t="s">
        <v>373</v>
      </c>
      <c r="B25" s="72" t="s">
        <v>301</v>
      </c>
      <c r="C25" s="108"/>
      <c r="D25" s="109"/>
      <c r="E25" s="118"/>
      <c r="F25" s="74"/>
    </row>
    <row r="26" spans="1:8" ht="63" x14ac:dyDescent="0.25">
      <c r="A26" s="107" t="s">
        <v>374</v>
      </c>
      <c r="B26" s="72" t="s">
        <v>375</v>
      </c>
      <c r="C26" s="108" t="s">
        <v>304</v>
      </c>
      <c r="D26" s="108" t="s">
        <v>376</v>
      </c>
      <c r="E26" s="118"/>
      <c r="F26" s="74"/>
    </row>
    <row r="27" spans="1:8" ht="15.75" x14ac:dyDescent="0.25">
      <c r="A27" s="107" t="s">
        <v>377</v>
      </c>
      <c r="B27" s="95" t="s">
        <v>310</v>
      </c>
      <c r="C27" s="108" t="s">
        <v>316</v>
      </c>
      <c r="D27" s="109">
        <v>1</v>
      </c>
      <c r="E27" s="118"/>
      <c r="F27" s="74"/>
    </row>
    <row r="28" spans="1:8" ht="15.75" x14ac:dyDescent="0.25">
      <c r="A28" s="107" t="s">
        <v>378</v>
      </c>
      <c r="B28" s="95" t="s">
        <v>307</v>
      </c>
      <c r="C28" s="108" t="s">
        <v>308</v>
      </c>
      <c r="D28" s="109">
        <v>10</v>
      </c>
      <c r="E28" s="118"/>
      <c r="F28" s="74"/>
    </row>
    <row r="29" spans="1:8" ht="15.75" x14ac:dyDescent="0.25">
      <c r="A29" s="75"/>
      <c r="B29" s="907" t="s">
        <v>31</v>
      </c>
      <c r="C29" s="907"/>
      <c r="D29" s="907"/>
      <c r="E29" s="908"/>
      <c r="F29" s="76"/>
    </row>
    <row r="30" spans="1:8" ht="16.5" thickBot="1" x14ac:dyDescent="0.3">
      <c r="A30" s="107" t="s">
        <v>32</v>
      </c>
      <c r="B30" s="72" t="s">
        <v>13</v>
      </c>
      <c r="C30" s="108" t="s">
        <v>0</v>
      </c>
      <c r="D30" s="104">
        <v>0.5</v>
      </c>
      <c r="E30" s="110"/>
      <c r="F30" s="4"/>
    </row>
    <row r="31" spans="1:8" ht="16.5" thickBot="1" x14ac:dyDescent="0.3">
      <c r="A31" s="107" t="s">
        <v>33</v>
      </c>
      <c r="B31" s="72" t="s">
        <v>34</v>
      </c>
      <c r="C31" s="108" t="s">
        <v>157</v>
      </c>
      <c r="D31" s="109">
        <v>1</v>
      </c>
      <c r="E31" s="110"/>
      <c r="F31" s="111"/>
    </row>
    <row r="32" spans="1:8" ht="15.75" x14ac:dyDescent="0.25">
      <c r="A32" s="107" t="s">
        <v>35</v>
      </c>
      <c r="B32" s="72" t="s">
        <v>36</v>
      </c>
      <c r="C32" s="108" t="s">
        <v>130</v>
      </c>
      <c r="D32" s="917">
        <v>4500</v>
      </c>
      <c r="E32" s="73" t="s">
        <v>245</v>
      </c>
      <c r="F32" s="105" t="s">
        <v>338</v>
      </c>
      <c r="G32" s="106" t="s">
        <v>272</v>
      </c>
    </row>
    <row r="33" spans="1:7" s="122" customFormat="1" ht="31.5" x14ac:dyDescent="0.25">
      <c r="A33" s="119"/>
      <c r="B33" s="280" t="s">
        <v>675</v>
      </c>
      <c r="C33" s="120"/>
      <c r="D33" s="918"/>
      <c r="E33" s="283"/>
      <c r="F33" s="284" t="s">
        <v>676</v>
      </c>
      <c r="G33" s="285"/>
    </row>
    <row r="34" spans="1:7" ht="16.5" thickBot="1" x14ac:dyDescent="0.3">
      <c r="A34" s="107" t="s">
        <v>37</v>
      </c>
      <c r="B34" s="72" t="s">
        <v>38</v>
      </c>
      <c r="C34" s="108" t="s">
        <v>157</v>
      </c>
      <c r="D34" s="109">
        <v>1</v>
      </c>
      <c r="E34" s="85" t="s">
        <v>339</v>
      </c>
      <c r="F34" s="4" t="s">
        <v>163</v>
      </c>
    </row>
    <row r="35" spans="1:7" ht="15.75" x14ac:dyDescent="0.25">
      <c r="A35" s="913" t="s">
        <v>39</v>
      </c>
      <c r="B35" s="72" t="s">
        <v>40</v>
      </c>
      <c r="C35" s="916" t="s">
        <v>157</v>
      </c>
      <c r="D35" s="914">
        <v>1</v>
      </c>
      <c r="E35" s="915"/>
      <c r="F35" s="903" t="s">
        <v>162</v>
      </c>
    </row>
    <row r="36" spans="1:7" ht="16.5" thickBot="1" x14ac:dyDescent="0.3">
      <c r="A36" s="913"/>
      <c r="B36" s="72" t="s">
        <v>41</v>
      </c>
      <c r="C36" s="916"/>
      <c r="D36" s="914"/>
      <c r="E36" s="915"/>
      <c r="F36" s="904"/>
    </row>
    <row r="37" spans="1:7" ht="32.25" thickBot="1" x14ac:dyDescent="0.3">
      <c r="A37" s="107" t="s">
        <v>42</v>
      </c>
      <c r="B37" s="72" t="s">
        <v>340</v>
      </c>
      <c r="C37" s="108" t="s">
        <v>157</v>
      </c>
      <c r="D37" s="109">
        <v>2</v>
      </c>
      <c r="E37" s="85" t="s">
        <v>341</v>
      </c>
      <c r="F37" s="4" t="s">
        <v>168</v>
      </c>
      <c r="G37" t="s">
        <v>342</v>
      </c>
    </row>
    <row r="38" spans="1:7" ht="16.5" thickBot="1" x14ac:dyDescent="0.3">
      <c r="A38" s="107" t="s">
        <v>43</v>
      </c>
      <c r="B38" s="72" t="s">
        <v>21</v>
      </c>
      <c r="C38" s="108" t="s">
        <v>242</v>
      </c>
      <c r="D38" s="109">
        <v>250</v>
      </c>
      <c r="E38" s="73" t="s">
        <v>262</v>
      </c>
      <c r="F38" s="4" t="s">
        <v>167</v>
      </c>
      <c r="G38" t="s">
        <v>284</v>
      </c>
    </row>
    <row r="39" spans="1:7" ht="32.25" thickBot="1" x14ac:dyDescent="0.3">
      <c r="A39" s="107" t="s">
        <v>44</v>
      </c>
      <c r="B39" s="72" t="s">
        <v>19</v>
      </c>
      <c r="C39" s="108"/>
      <c r="D39" s="109"/>
      <c r="E39" s="73" t="s">
        <v>247</v>
      </c>
      <c r="F39" s="4" t="s">
        <v>161</v>
      </c>
      <c r="G39" t="s">
        <v>248</v>
      </c>
    </row>
    <row r="40" spans="1:7" ht="16.5" thickBot="1" x14ac:dyDescent="0.3">
      <c r="A40" s="107" t="s">
        <v>343</v>
      </c>
      <c r="B40" s="72" t="s">
        <v>250</v>
      </c>
      <c r="C40" s="108" t="s">
        <v>157</v>
      </c>
      <c r="D40" s="109">
        <v>6</v>
      </c>
      <c r="E40" s="73"/>
      <c r="F40" s="4"/>
    </row>
    <row r="41" spans="1:7" ht="32.25" thickBot="1" x14ac:dyDescent="0.3">
      <c r="A41" s="107" t="s">
        <v>344</v>
      </c>
      <c r="B41" s="72" t="s">
        <v>252</v>
      </c>
      <c r="C41" s="108" t="s">
        <v>157</v>
      </c>
      <c r="D41" s="109">
        <v>6</v>
      </c>
      <c r="E41" s="73"/>
      <c r="F41" s="4"/>
    </row>
    <row r="42" spans="1:7" ht="1.5" hidden="1" customHeight="1" x14ac:dyDescent="0.25">
      <c r="A42" s="75" t="s">
        <v>379</v>
      </c>
      <c r="B42" s="83" t="s">
        <v>254</v>
      </c>
      <c r="C42" s="84" t="s">
        <v>157</v>
      </c>
      <c r="D42" s="79"/>
      <c r="E42" s="73"/>
      <c r="F42" s="4"/>
    </row>
    <row r="43" spans="1:7" ht="16.5" hidden="1" thickBot="1" x14ac:dyDescent="0.3">
      <c r="A43" s="75" t="s">
        <v>380</v>
      </c>
      <c r="B43" s="83" t="s">
        <v>256</v>
      </c>
      <c r="C43" s="84" t="s">
        <v>157</v>
      </c>
      <c r="D43" s="79"/>
      <c r="E43" s="73"/>
      <c r="F43" s="4"/>
    </row>
    <row r="44" spans="1:7" ht="32.25" thickBot="1" x14ac:dyDescent="0.3">
      <c r="A44" s="107" t="s">
        <v>45</v>
      </c>
      <c r="B44" s="72" t="s">
        <v>46</v>
      </c>
      <c r="C44" s="108" t="s">
        <v>242</v>
      </c>
      <c r="D44" s="109">
        <v>3000</v>
      </c>
      <c r="E44" s="73" t="s">
        <v>247</v>
      </c>
      <c r="F44" s="4" t="s">
        <v>166</v>
      </c>
    </row>
    <row r="45" spans="1:7" ht="16.5" thickBot="1" x14ac:dyDescent="0.3">
      <c r="A45" s="107" t="s">
        <v>47</v>
      </c>
      <c r="B45" s="72" t="s">
        <v>27</v>
      </c>
      <c r="C45" s="108" t="s">
        <v>157</v>
      </c>
      <c r="D45" s="109">
        <v>25</v>
      </c>
      <c r="E45" s="73" t="s">
        <v>257</v>
      </c>
      <c r="F45" s="4" t="s">
        <v>159</v>
      </c>
    </row>
    <row r="46" spans="1:7" ht="32.25" thickBot="1" x14ac:dyDescent="0.3">
      <c r="A46" s="107" t="s">
        <v>48</v>
      </c>
      <c r="B46" s="72" t="s">
        <v>49</v>
      </c>
      <c r="C46" s="108" t="s">
        <v>269</v>
      </c>
      <c r="D46" s="109">
        <v>1</v>
      </c>
      <c r="E46" s="73" t="s">
        <v>345</v>
      </c>
      <c r="F46" s="4" t="s">
        <v>165</v>
      </c>
    </row>
    <row r="47" spans="1:7" ht="16.5" thickBot="1" x14ac:dyDescent="0.3">
      <c r="A47" s="87" t="s">
        <v>50</v>
      </c>
      <c r="B47" s="88" t="s">
        <v>30</v>
      </c>
      <c r="C47" s="89" t="s">
        <v>281</v>
      </c>
      <c r="D47" s="90" t="s">
        <v>346</v>
      </c>
      <c r="E47" s="73" t="s">
        <v>257</v>
      </c>
      <c r="F47" s="4" t="s">
        <v>159</v>
      </c>
    </row>
    <row r="48" spans="1:7" ht="16.5" thickBot="1" x14ac:dyDescent="0.3">
      <c r="A48" s="107" t="s">
        <v>51</v>
      </c>
      <c r="B48" s="72" t="s">
        <v>52</v>
      </c>
      <c r="C48" s="108" t="s">
        <v>317</v>
      </c>
      <c r="D48" s="109">
        <v>500</v>
      </c>
      <c r="E48" s="73" t="s">
        <v>262</v>
      </c>
      <c r="F48" s="4" t="s">
        <v>164</v>
      </c>
      <c r="G48" t="s">
        <v>259</v>
      </c>
    </row>
    <row r="49" spans="1:7" ht="15.75" x14ac:dyDescent="0.25">
      <c r="A49" s="107" t="s">
        <v>347</v>
      </c>
      <c r="B49" s="72" t="s">
        <v>291</v>
      </c>
      <c r="C49" s="108"/>
      <c r="D49" s="109"/>
      <c r="E49" s="73"/>
      <c r="F49" s="74"/>
    </row>
    <row r="50" spans="1:7" ht="15.75" x14ac:dyDescent="0.25">
      <c r="A50" s="107" t="s">
        <v>348</v>
      </c>
      <c r="B50" s="95" t="s">
        <v>293</v>
      </c>
      <c r="C50" s="72" t="s">
        <v>273</v>
      </c>
      <c r="D50" s="109">
        <v>150</v>
      </c>
      <c r="E50" s="103"/>
      <c r="F50" s="74"/>
    </row>
    <row r="51" spans="1:7" ht="15.75" x14ac:dyDescent="0.25">
      <c r="A51" s="107" t="s">
        <v>349</v>
      </c>
      <c r="B51" s="95" t="s">
        <v>295</v>
      </c>
      <c r="C51" s="72" t="s">
        <v>273</v>
      </c>
      <c r="D51" s="109">
        <v>200</v>
      </c>
      <c r="E51" s="103"/>
      <c r="F51" s="74"/>
    </row>
    <row r="52" spans="1:7" ht="15.75" x14ac:dyDescent="0.25">
      <c r="A52" s="107" t="s">
        <v>350</v>
      </c>
      <c r="B52" s="112" t="s">
        <v>301</v>
      </c>
      <c r="C52" s="113"/>
      <c r="D52" s="114"/>
      <c r="E52" s="73"/>
      <c r="F52" s="74"/>
    </row>
    <row r="53" spans="1:7" ht="63" x14ac:dyDescent="0.25">
      <c r="A53" s="107" t="s">
        <v>351</v>
      </c>
      <c r="B53" s="72" t="s">
        <v>303</v>
      </c>
      <c r="C53" s="72" t="s">
        <v>304</v>
      </c>
      <c r="D53" s="108" t="s">
        <v>352</v>
      </c>
      <c r="E53" s="103"/>
      <c r="F53" s="74"/>
    </row>
    <row r="54" spans="1:7" ht="15.75" x14ac:dyDescent="0.25">
      <c r="A54" s="107" t="s">
        <v>353</v>
      </c>
      <c r="B54" s="95" t="s">
        <v>307</v>
      </c>
      <c r="C54" s="72" t="s">
        <v>308</v>
      </c>
      <c r="D54" s="109">
        <v>16</v>
      </c>
      <c r="E54" s="103"/>
      <c r="F54" s="74"/>
    </row>
    <row r="55" spans="1:7" ht="15.75" x14ac:dyDescent="0.25">
      <c r="A55" s="107" t="s">
        <v>354</v>
      </c>
      <c r="B55" s="72" t="s">
        <v>310</v>
      </c>
      <c r="C55" s="72" t="s">
        <v>316</v>
      </c>
      <c r="D55" s="109">
        <v>1</v>
      </c>
      <c r="E55" s="103"/>
      <c r="F55" s="74"/>
    </row>
    <row r="56" spans="1:7" ht="31.5" x14ac:dyDescent="0.25">
      <c r="A56" s="107" t="s">
        <v>355</v>
      </c>
      <c r="B56" s="72" t="s">
        <v>312</v>
      </c>
      <c r="C56" s="72" t="s">
        <v>313</v>
      </c>
      <c r="D56" s="109">
        <v>8</v>
      </c>
      <c r="E56" s="103"/>
      <c r="F56" s="74"/>
    </row>
    <row r="57" spans="1:7" ht="15.75" x14ac:dyDescent="0.25">
      <c r="A57" s="75"/>
      <c r="B57" s="910" t="s">
        <v>53</v>
      </c>
      <c r="C57" s="910"/>
      <c r="D57" s="910"/>
      <c r="E57" s="908"/>
      <c r="F57" s="76"/>
    </row>
    <row r="58" spans="1:7" ht="16.5" thickBot="1" x14ac:dyDescent="0.3">
      <c r="A58" s="107" t="s">
        <v>54</v>
      </c>
      <c r="B58" s="72" t="s">
        <v>13</v>
      </c>
      <c r="C58" s="108" t="s">
        <v>0</v>
      </c>
      <c r="D58" s="121">
        <v>8.8000000000000007</v>
      </c>
      <c r="E58" s="110"/>
      <c r="F58" s="4"/>
    </row>
    <row r="59" spans="1:7" ht="16.5" thickBot="1" x14ac:dyDescent="0.3">
      <c r="A59" s="107" t="s">
        <v>55</v>
      </c>
      <c r="B59" s="286" t="s">
        <v>69</v>
      </c>
      <c r="C59" s="108" t="s">
        <v>317</v>
      </c>
      <c r="D59" s="121">
        <v>2500</v>
      </c>
      <c r="E59" s="73" t="s">
        <v>318</v>
      </c>
      <c r="F59" s="97" t="s">
        <v>173</v>
      </c>
    </row>
    <row r="60" spans="1:7" s="122" customFormat="1" ht="16.5" thickBot="1" x14ac:dyDescent="0.3">
      <c r="A60" s="119" t="s">
        <v>678</v>
      </c>
      <c r="B60" s="286" t="s">
        <v>679</v>
      </c>
      <c r="C60" s="120" t="s">
        <v>317</v>
      </c>
      <c r="D60" s="121">
        <v>1000</v>
      </c>
      <c r="E60" s="283"/>
      <c r="F60" s="284"/>
    </row>
    <row r="61" spans="1:7" ht="21.75" customHeight="1" thickBot="1" x14ac:dyDescent="0.3">
      <c r="A61" s="107" t="s">
        <v>56</v>
      </c>
      <c r="B61" s="72" t="s">
        <v>57</v>
      </c>
      <c r="C61" s="108" t="s">
        <v>317</v>
      </c>
      <c r="D61" s="109">
        <v>1000</v>
      </c>
      <c r="E61" s="73" t="s">
        <v>262</v>
      </c>
      <c r="F61" s="4" t="s">
        <v>167</v>
      </c>
    </row>
    <row r="62" spans="1:7" ht="16.5" thickBot="1" x14ac:dyDescent="0.3">
      <c r="A62" s="107" t="s">
        <v>58</v>
      </c>
      <c r="B62" s="72" t="s">
        <v>21</v>
      </c>
      <c r="C62" s="108" t="s">
        <v>317</v>
      </c>
      <c r="D62" s="109">
        <v>1800</v>
      </c>
      <c r="E62" s="73" t="s">
        <v>262</v>
      </c>
      <c r="F62" s="4" t="s">
        <v>167</v>
      </c>
      <c r="G62" t="s">
        <v>284</v>
      </c>
    </row>
    <row r="63" spans="1:7" ht="32.25" thickBot="1" x14ac:dyDescent="0.3">
      <c r="A63" s="107" t="s">
        <v>59</v>
      </c>
      <c r="B63" s="72" t="s">
        <v>46</v>
      </c>
      <c r="C63" s="108" t="s">
        <v>319</v>
      </c>
      <c r="D63" s="109">
        <v>5000</v>
      </c>
      <c r="E63" s="73" t="s">
        <v>247</v>
      </c>
      <c r="F63" s="4" t="s">
        <v>166</v>
      </c>
    </row>
    <row r="64" spans="1:7" ht="36.75" customHeight="1" thickBot="1" x14ac:dyDescent="0.3">
      <c r="A64" s="107" t="s">
        <v>60</v>
      </c>
      <c r="B64" s="72" t="s">
        <v>19</v>
      </c>
      <c r="C64" s="108"/>
      <c r="D64" s="109"/>
      <c r="E64" s="73" t="s">
        <v>247</v>
      </c>
      <c r="F64" s="4" t="s">
        <v>161</v>
      </c>
      <c r="G64" t="s">
        <v>248</v>
      </c>
    </row>
    <row r="65" spans="1:8" ht="36.75" customHeight="1" thickBot="1" x14ac:dyDescent="0.3">
      <c r="A65" s="107" t="s">
        <v>320</v>
      </c>
      <c r="B65" s="72" t="s">
        <v>250</v>
      </c>
      <c r="C65" s="108" t="s">
        <v>157</v>
      </c>
      <c r="D65" s="109">
        <v>18</v>
      </c>
      <c r="E65" s="73"/>
      <c r="F65" s="4"/>
    </row>
    <row r="66" spans="1:8" ht="36" customHeight="1" thickBot="1" x14ac:dyDescent="0.3">
      <c r="A66" s="107" t="s">
        <v>321</v>
      </c>
      <c r="B66" s="72" t="s">
        <v>252</v>
      </c>
      <c r="C66" s="108" t="s">
        <v>157</v>
      </c>
      <c r="D66" s="109">
        <v>18</v>
      </c>
      <c r="E66" s="73"/>
      <c r="F66" s="4"/>
    </row>
    <row r="67" spans="1:8" ht="36.75" hidden="1" customHeight="1" x14ac:dyDescent="0.25">
      <c r="A67" s="98" t="s">
        <v>322</v>
      </c>
      <c r="B67" s="77" t="s">
        <v>254</v>
      </c>
      <c r="C67" s="78" t="s">
        <v>157</v>
      </c>
      <c r="D67" s="99"/>
      <c r="E67" s="73"/>
      <c r="F67" s="4"/>
    </row>
    <row r="68" spans="1:8" ht="36.75" hidden="1" customHeight="1" x14ac:dyDescent="0.25">
      <c r="A68" s="98" t="s">
        <v>323</v>
      </c>
      <c r="B68" s="77" t="s">
        <v>256</v>
      </c>
      <c r="C68" s="78" t="s">
        <v>157</v>
      </c>
      <c r="D68" s="99"/>
      <c r="E68" s="73"/>
      <c r="F68" s="4"/>
    </row>
    <row r="69" spans="1:8" ht="21.75" customHeight="1" thickBot="1" x14ac:dyDescent="0.3">
      <c r="A69" s="107" t="s">
        <v>61</v>
      </c>
      <c r="B69" s="72" t="s">
        <v>62</v>
      </c>
      <c r="C69" s="108" t="s">
        <v>157</v>
      </c>
      <c r="D69" s="109">
        <v>3</v>
      </c>
      <c r="E69" s="110"/>
      <c r="F69" s="4"/>
      <c r="H69" t="s">
        <v>169</v>
      </c>
    </row>
    <row r="70" spans="1:8" ht="43.5" customHeight="1" thickBot="1" x14ac:dyDescent="0.4">
      <c r="A70" s="87" t="s">
        <v>63</v>
      </c>
      <c r="B70" s="88" t="s">
        <v>64</v>
      </c>
      <c r="C70" s="100" t="s">
        <v>324</v>
      </c>
      <c r="D70" s="101" t="s">
        <v>325</v>
      </c>
      <c r="E70" s="85" t="s">
        <v>267</v>
      </c>
      <c r="F70" s="4" t="s">
        <v>171</v>
      </c>
      <c r="H70" s="102" t="s">
        <v>245</v>
      </c>
    </row>
    <row r="71" spans="1:8" ht="16.5" thickBot="1" x14ac:dyDescent="0.3">
      <c r="A71" s="107" t="s">
        <v>65</v>
      </c>
      <c r="B71" s="72" t="s">
        <v>52</v>
      </c>
      <c r="C71" s="108" t="s">
        <v>317</v>
      </c>
      <c r="D71" s="109">
        <v>1800</v>
      </c>
      <c r="E71" s="73" t="s">
        <v>262</v>
      </c>
      <c r="F71" s="4" t="s">
        <v>164</v>
      </c>
      <c r="G71" t="s">
        <v>259</v>
      </c>
    </row>
    <row r="72" spans="1:8" ht="15.75" x14ac:dyDescent="0.25">
      <c r="A72" s="107" t="s">
        <v>326</v>
      </c>
      <c r="B72" s="72" t="s">
        <v>291</v>
      </c>
      <c r="C72" s="108"/>
      <c r="D72" s="109"/>
      <c r="E72" s="73"/>
      <c r="F72" s="74"/>
    </row>
    <row r="73" spans="1:8" ht="15.75" x14ac:dyDescent="0.25">
      <c r="A73" s="94" t="s">
        <v>327</v>
      </c>
      <c r="B73" s="95" t="s">
        <v>293</v>
      </c>
      <c r="C73" s="72" t="s">
        <v>273</v>
      </c>
      <c r="D73" s="109">
        <v>150</v>
      </c>
      <c r="E73" s="103"/>
      <c r="F73" s="74"/>
    </row>
    <row r="74" spans="1:8" ht="15.75" x14ac:dyDescent="0.25">
      <c r="A74" s="94" t="s">
        <v>328</v>
      </c>
      <c r="B74" s="95" t="s">
        <v>295</v>
      </c>
      <c r="C74" s="72" t="s">
        <v>273</v>
      </c>
      <c r="D74" s="109">
        <v>200</v>
      </c>
      <c r="E74" s="103"/>
      <c r="F74" s="74"/>
    </row>
    <row r="75" spans="1:8" ht="15.75" x14ac:dyDescent="0.25">
      <c r="A75" s="94" t="s">
        <v>329</v>
      </c>
      <c r="B75" s="72" t="s">
        <v>301</v>
      </c>
      <c r="C75" s="108"/>
      <c r="D75" s="109"/>
      <c r="E75" s="103"/>
      <c r="F75" s="74"/>
    </row>
    <row r="76" spans="1:8" ht="63" x14ac:dyDescent="0.25">
      <c r="A76" s="94" t="s">
        <v>330</v>
      </c>
      <c r="B76" s="72" t="s">
        <v>303</v>
      </c>
      <c r="C76" s="72" t="s">
        <v>304</v>
      </c>
      <c r="D76" s="108" t="s">
        <v>331</v>
      </c>
      <c r="E76" s="103"/>
      <c r="F76" s="74"/>
    </row>
    <row r="77" spans="1:8" ht="15.75" x14ac:dyDescent="0.25">
      <c r="A77" s="94" t="s">
        <v>332</v>
      </c>
      <c r="B77" s="95" t="s">
        <v>333</v>
      </c>
      <c r="C77" s="72" t="s">
        <v>308</v>
      </c>
      <c r="D77" s="109">
        <v>20</v>
      </c>
      <c r="E77" s="103"/>
      <c r="F77" s="74"/>
    </row>
    <row r="78" spans="1:8" ht="15.75" x14ac:dyDescent="0.25">
      <c r="A78" s="94" t="s">
        <v>334</v>
      </c>
      <c r="B78" s="72" t="s">
        <v>310</v>
      </c>
      <c r="C78" s="72"/>
      <c r="D78" s="109"/>
      <c r="E78" s="103"/>
      <c r="F78" s="74"/>
    </row>
    <row r="79" spans="1:8" ht="31.5" x14ac:dyDescent="0.25">
      <c r="A79" s="94" t="s">
        <v>335</v>
      </c>
      <c r="B79" s="72" t="s">
        <v>312</v>
      </c>
      <c r="C79" s="72" t="s">
        <v>313</v>
      </c>
      <c r="D79" s="109">
        <v>8</v>
      </c>
      <c r="E79" s="103"/>
      <c r="F79" s="74"/>
    </row>
    <row r="80" spans="1:8" ht="15.75" x14ac:dyDescent="0.25">
      <c r="A80" s="94" t="s">
        <v>336</v>
      </c>
      <c r="B80" s="95" t="s">
        <v>315</v>
      </c>
      <c r="C80" s="72" t="s">
        <v>316</v>
      </c>
      <c r="D80" s="109">
        <v>3</v>
      </c>
      <c r="E80" s="103"/>
      <c r="F80" s="74"/>
    </row>
    <row r="81" spans="1:7" s="122" customFormat="1" ht="15.75" x14ac:dyDescent="0.25">
      <c r="A81" s="119"/>
      <c r="B81" s="280" t="s">
        <v>673</v>
      </c>
      <c r="C81" s="120" t="s">
        <v>273</v>
      </c>
      <c r="D81" s="121">
        <v>260</v>
      </c>
      <c r="E81" s="282"/>
      <c r="F81" s="123" t="s">
        <v>674</v>
      </c>
    </row>
    <row r="82" spans="1:7" ht="15.75" x14ac:dyDescent="0.25">
      <c r="A82" s="86"/>
      <c r="B82" s="907" t="s">
        <v>66</v>
      </c>
      <c r="C82" s="907"/>
      <c r="D82" s="907"/>
      <c r="E82" s="908"/>
      <c r="F82" s="76"/>
    </row>
    <row r="83" spans="1:7" ht="16.5" thickBot="1" x14ac:dyDescent="0.3">
      <c r="A83" s="107" t="s">
        <v>67</v>
      </c>
      <c r="B83" s="72" t="s">
        <v>13</v>
      </c>
      <c r="C83" s="108" t="s">
        <v>0</v>
      </c>
      <c r="D83" s="109">
        <v>1.6</v>
      </c>
      <c r="E83" s="110"/>
      <c r="F83" s="4"/>
    </row>
    <row r="84" spans="1:7" ht="16.5" thickBot="1" x14ac:dyDescent="0.3">
      <c r="A84" s="107" t="s">
        <v>68</v>
      </c>
      <c r="B84" s="72" t="s">
        <v>69</v>
      </c>
      <c r="C84" s="108" t="s">
        <v>242</v>
      </c>
      <c r="D84" s="109">
        <v>900</v>
      </c>
      <c r="E84" s="73" t="s">
        <v>262</v>
      </c>
      <c r="F84" s="4" t="s">
        <v>172</v>
      </c>
      <c r="G84" t="s">
        <v>272</v>
      </c>
    </row>
    <row r="85" spans="1:7" ht="16.5" thickBot="1" x14ac:dyDescent="0.3">
      <c r="A85" s="107" t="s">
        <v>70</v>
      </c>
      <c r="B85" s="72" t="s">
        <v>71</v>
      </c>
      <c r="C85" s="108" t="s">
        <v>130</v>
      </c>
      <c r="D85" s="109">
        <v>100</v>
      </c>
      <c r="E85" s="73" t="s">
        <v>245</v>
      </c>
      <c r="F85" s="4" t="s">
        <v>174</v>
      </c>
    </row>
    <row r="86" spans="1:7" ht="16.5" thickBot="1" x14ac:dyDescent="0.3">
      <c r="A86" s="107" t="s">
        <v>72</v>
      </c>
      <c r="B86" s="72" t="s">
        <v>21</v>
      </c>
      <c r="C86" s="108" t="s">
        <v>242</v>
      </c>
      <c r="D86" s="109">
        <v>450</v>
      </c>
      <c r="E86" s="73" t="s">
        <v>262</v>
      </c>
      <c r="F86" s="4" t="s">
        <v>167</v>
      </c>
      <c r="G86" t="s">
        <v>284</v>
      </c>
    </row>
    <row r="87" spans="1:7" ht="95.25" thickBot="1" x14ac:dyDescent="0.3">
      <c r="A87" s="107" t="s">
        <v>73</v>
      </c>
      <c r="B87" s="72" t="s">
        <v>74</v>
      </c>
      <c r="C87" s="108" t="s">
        <v>0</v>
      </c>
      <c r="D87" s="109">
        <v>1</v>
      </c>
      <c r="E87" s="73" t="s">
        <v>275</v>
      </c>
      <c r="F87" s="93" t="s">
        <v>179</v>
      </c>
    </row>
    <row r="88" spans="1:7" ht="32.25" thickBot="1" x14ac:dyDescent="0.3">
      <c r="A88" s="107" t="s">
        <v>75</v>
      </c>
      <c r="B88" s="72" t="s">
        <v>19</v>
      </c>
      <c r="C88" s="108"/>
      <c r="D88" s="109"/>
      <c r="E88" s="73" t="s">
        <v>285</v>
      </c>
      <c r="F88" s="4" t="s">
        <v>161</v>
      </c>
      <c r="G88" t="s">
        <v>248</v>
      </c>
    </row>
    <row r="89" spans="1:7" ht="16.5" thickBot="1" x14ac:dyDescent="0.3">
      <c r="A89" s="107" t="s">
        <v>286</v>
      </c>
      <c r="B89" s="72" t="s">
        <v>250</v>
      </c>
      <c r="C89" s="108" t="s">
        <v>157</v>
      </c>
      <c r="D89" s="109">
        <v>6</v>
      </c>
      <c r="E89" s="73"/>
      <c r="F89" s="4"/>
    </row>
    <row r="90" spans="1:7" ht="0.75" customHeight="1" thickBot="1" x14ac:dyDescent="0.3">
      <c r="A90" s="75" t="s">
        <v>416</v>
      </c>
      <c r="B90" s="77" t="s">
        <v>252</v>
      </c>
      <c r="C90" s="78" t="s">
        <v>157</v>
      </c>
      <c r="D90" s="79"/>
      <c r="E90" s="73"/>
      <c r="F90" s="4"/>
    </row>
    <row r="91" spans="1:7" ht="16.5" thickBot="1" x14ac:dyDescent="0.3">
      <c r="A91" s="107" t="s">
        <v>287</v>
      </c>
      <c r="B91" s="72" t="s">
        <v>254</v>
      </c>
      <c r="C91" s="108" t="s">
        <v>157</v>
      </c>
      <c r="D91" s="109">
        <v>3</v>
      </c>
      <c r="E91" s="73"/>
      <c r="F91" s="4"/>
    </row>
    <row r="92" spans="1:7" ht="0.75" customHeight="1" thickBot="1" x14ac:dyDescent="0.3">
      <c r="A92" s="75" t="s">
        <v>417</v>
      </c>
      <c r="B92" s="77" t="s">
        <v>256</v>
      </c>
      <c r="C92" s="78" t="s">
        <v>157</v>
      </c>
      <c r="D92" s="79"/>
      <c r="E92" s="73"/>
      <c r="F92" s="4"/>
    </row>
    <row r="93" spans="1:7" ht="16.5" thickBot="1" x14ac:dyDescent="0.3">
      <c r="A93" s="107" t="s">
        <v>76</v>
      </c>
      <c r="B93" s="72" t="s">
        <v>27</v>
      </c>
      <c r="C93" s="108" t="s">
        <v>157</v>
      </c>
      <c r="D93" s="109">
        <v>15</v>
      </c>
      <c r="E93" s="73" t="s">
        <v>288</v>
      </c>
      <c r="F93" s="4" t="s">
        <v>159</v>
      </c>
    </row>
    <row r="94" spans="1:7" ht="16.5" thickBot="1" x14ac:dyDescent="0.3">
      <c r="A94" s="87" t="s">
        <v>77</v>
      </c>
      <c r="B94" s="88" t="s">
        <v>30</v>
      </c>
      <c r="C94" s="89" t="s">
        <v>281</v>
      </c>
      <c r="D94" s="90" t="s">
        <v>282</v>
      </c>
      <c r="E94" s="73" t="s">
        <v>288</v>
      </c>
      <c r="F94" s="4" t="s">
        <v>159</v>
      </c>
      <c r="G94" t="s">
        <v>259</v>
      </c>
    </row>
    <row r="95" spans="1:7" ht="63.75" thickBot="1" x14ac:dyDescent="0.3">
      <c r="A95" s="107" t="s">
        <v>78</v>
      </c>
      <c r="B95" s="72" t="s">
        <v>79</v>
      </c>
      <c r="C95" s="108" t="s">
        <v>244</v>
      </c>
      <c r="D95" s="109">
        <v>1</v>
      </c>
      <c r="E95" s="85" t="s">
        <v>283</v>
      </c>
      <c r="F95" s="82" t="s">
        <v>289</v>
      </c>
      <c r="G95" t="s">
        <v>271</v>
      </c>
    </row>
    <row r="96" spans="1:7" ht="15.75" x14ac:dyDescent="0.25">
      <c r="A96" s="107" t="s">
        <v>290</v>
      </c>
      <c r="B96" s="72" t="s">
        <v>291</v>
      </c>
      <c r="C96" s="108"/>
      <c r="D96" s="109"/>
      <c r="E96" s="85"/>
      <c r="F96" s="74"/>
    </row>
    <row r="97" spans="1:7" ht="15.75" x14ac:dyDescent="0.25">
      <c r="A97" s="94" t="s">
        <v>292</v>
      </c>
      <c r="B97" s="95" t="s">
        <v>293</v>
      </c>
      <c r="C97" s="72" t="s">
        <v>273</v>
      </c>
      <c r="D97" s="109">
        <v>300</v>
      </c>
      <c r="E97" s="96"/>
      <c r="F97" s="74"/>
    </row>
    <row r="98" spans="1:7" ht="15.75" x14ac:dyDescent="0.25">
      <c r="A98" s="94" t="s">
        <v>294</v>
      </c>
      <c r="B98" s="95" t="s">
        <v>295</v>
      </c>
      <c r="C98" s="72" t="s">
        <v>273</v>
      </c>
      <c r="D98" s="109">
        <v>400</v>
      </c>
      <c r="E98" s="96"/>
      <c r="F98" s="74"/>
    </row>
    <row r="99" spans="1:7" ht="15.75" x14ac:dyDescent="0.25">
      <c r="A99" s="94" t="s">
        <v>296</v>
      </c>
      <c r="B99" s="95" t="s">
        <v>297</v>
      </c>
      <c r="C99" s="72" t="s">
        <v>273</v>
      </c>
      <c r="D99" s="109">
        <v>400</v>
      </c>
      <c r="E99" s="96"/>
      <c r="F99" s="74"/>
    </row>
    <row r="100" spans="1:7" ht="15.75" x14ac:dyDescent="0.25">
      <c r="A100" s="94" t="s">
        <v>298</v>
      </c>
      <c r="B100" s="95" t="s">
        <v>299</v>
      </c>
      <c r="C100" s="72" t="s">
        <v>273</v>
      </c>
      <c r="D100" s="109">
        <v>400</v>
      </c>
      <c r="E100" s="96"/>
      <c r="F100" s="74"/>
    </row>
    <row r="101" spans="1:7" ht="15.75" x14ac:dyDescent="0.25">
      <c r="A101" s="94" t="s">
        <v>300</v>
      </c>
      <c r="B101" s="95" t="s">
        <v>301</v>
      </c>
      <c r="C101" s="72"/>
      <c r="D101" s="109"/>
      <c r="E101" s="96"/>
      <c r="F101" s="74"/>
    </row>
    <row r="102" spans="1:7" ht="63" x14ac:dyDescent="0.25">
      <c r="A102" s="94" t="s">
        <v>302</v>
      </c>
      <c r="B102" s="72" t="s">
        <v>303</v>
      </c>
      <c r="C102" s="72" t="s">
        <v>304</v>
      </c>
      <c r="D102" s="108" t="s">
        <v>305</v>
      </c>
      <c r="E102" s="96"/>
      <c r="F102" s="74"/>
    </row>
    <row r="103" spans="1:7" ht="15.75" x14ac:dyDescent="0.25">
      <c r="A103" s="94" t="s">
        <v>306</v>
      </c>
      <c r="B103" s="95" t="s">
        <v>307</v>
      </c>
      <c r="C103" s="72" t="s">
        <v>308</v>
      </c>
      <c r="D103" s="109">
        <v>26</v>
      </c>
      <c r="E103" s="96"/>
      <c r="F103" s="74"/>
    </row>
    <row r="104" spans="1:7" ht="15.75" x14ac:dyDescent="0.25">
      <c r="A104" s="94" t="s">
        <v>309</v>
      </c>
      <c r="B104" s="72" t="s">
        <v>310</v>
      </c>
      <c r="C104" s="72"/>
      <c r="D104" s="109"/>
      <c r="E104" s="96"/>
      <c r="F104" s="74"/>
    </row>
    <row r="105" spans="1:7" ht="31.5" x14ac:dyDescent="0.25">
      <c r="A105" s="94" t="s">
        <v>311</v>
      </c>
      <c r="B105" s="72" t="s">
        <v>312</v>
      </c>
      <c r="C105" s="72" t="s">
        <v>313</v>
      </c>
      <c r="D105" s="109">
        <v>10</v>
      </c>
      <c r="E105" s="96"/>
      <c r="F105" s="74"/>
    </row>
    <row r="106" spans="1:7" ht="15.75" x14ac:dyDescent="0.25">
      <c r="A106" s="94" t="s">
        <v>314</v>
      </c>
      <c r="B106" s="95" t="s">
        <v>315</v>
      </c>
      <c r="C106" s="72" t="s">
        <v>316</v>
      </c>
      <c r="D106" s="109">
        <v>0</v>
      </c>
      <c r="E106" s="96"/>
      <c r="F106" s="74"/>
    </row>
    <row r="107" spans="1:7" s="122" customFormat="1" ht="15.75" x14ac:dyDescent="0.25">
      <c r="A107" s="119"/>
      <c r="B107" s="280" t="s">
        <v>673</v>
      </c>
      <c r="C107" s="120" t="s">
        <v>273</v>
      </c>
      <c r="D107" s="121">
        <v>510</v>
      </c>
      <c r="E107" s="282"/>
      <c r="F107" s="123" t="s">
        <v>674</v>
      </c>
    </row>
    <row r="108" spans="1:7" ht="15.75" x14ac:dyDescent="0.25">
      <c r="A108" s="86"/>
      <c r="B108" s="907" t="s">
        <v>80</v>
      </c>
      <c r="C108" s="907"/>
      <c r="D108" s="907"/>
      <c r="E108" s="908"/>
      <c r="F108" s="76"/>
    </row>
    <row r="109" spans="1:7" ht="16.5" thickBot="1" x14ac:dyDescent="0.3">
      <c r="A109" s="107" t="s">
        <v>81</v>
      </c>
      <c r="B109" s="72" t="s">
        <v>13</v>
      </c>
      <c r="C109" s="108" t="s">
        <v>0</v>
      </c>
      <c r="D109" s="109">
        <v>1.2</v>
      </c>
      <c r="E109" s="110"/>
      <c r="F109" s="4"/>
    </row>
    <row r="110" spans="1:7" ht="16.5" thickBot="1" x14ac:dyDescent="0.3">
      <c r="A110" s="107" t="s">
        <v>82</v>
      </c>
      <c r="B110" s="72" t="s">
        <v>69</v>
      </c>
      <c r="C110" s="108" t="s">
        <v>242</v>
      </c>
      <c r="D110" s="109">
        <v>700</v>
      </c>
      <c r="E110" s="73" t="s">
        <v>262</v>
      </c>
      <c r="F110" s="4" t="s">
        <v>172</v>
      </c>
      <c r="G110" t="s">
        <v>272</v>
      </c>
    </row>
    <row r="111" spans="1:7" ht="16.5" thickBot="1" x14ac:dyDescent="0.3">
      <c r="A111" s="107" t="s">
        <v>83</v>
      </c>
      <c r="B111" s="72" t="s">
        <v>21</v>
      </c>
      <c r="C111" s="108" t="s">
        <v>273</v>
      </c>
      <c r="D111" s="109">
        <v>650</v>
      </c>
      <c r="E111" s="73" t="s">
        <v>262</v>
      </c>
      <c r="F111" s="4" t="s">
        <v>167</v>
      </c>
      <c r="G111" t="s">
        <v>274</v>
      </c>
    </row>
    <row r="112" spans="1:7" ht="32.25" thickBot="1" x14ac:dyDescent="0.3">
      <c r="A112" s="107" t="s">
        <v>84</v>
      </c>
      <c r="B112" s="72" t="s">
        <v>74</v>
      </c>
      <c r="C112" s="108"/>
      <c r="D112" s="92">
        <v>0.8</v>
      </c>
      <c r="E112" s="73" t="s">
        <v>275</v>
      </c>
      <c r="F112" s="4" t="s">
        <v>175</v>
      </c>
    </row>
    <row r="113" spans="1:7" ht="32.25" thickBot="1" x14ac:dyDescent="0.3">
      <c r="A113" s="107" t="s">
        <v>85</v>
      </c>
      <c r="B113" s="72" t="s">
        <v>19</v>
      </c>
      <c r="C113" s="108"/>
      <c r="D113" s="109"/>
      <c r="E113" s="73" t="s">
        <v>247</v>
      </c>
      <c r="F113" s="4" t="s">
        <v>161</v>
      </c>
      <c r="G113" t="s">
        <v>248</v>
      </c>
    </row>
    <row r="114" spans="1:7" ht="15" customHeight="1" thickBot="1" x14ac:dyDescent="0.3">
      <c r="A114" s="107" t="s">
        <v>276</v>
      </c>
      <c r="B114" s="72" t="s">
        <v>250</v>
      </c>
      <c r="C114" s="108" t="s">
        <v>157</v>
      </c>
      <c r="D114" s="109">
        <v>8</v>
      </c>
      <c r="E114" s="73"/>
      <c r="F114" s="4"/>
    </row>
    <row r="115" spans="1:7" ht="32.25" hidden="1" thickBot="1" x14ac:dyDescent="0.3">
      <c r="A115" s="75" t="s">
        <v>277</v>
      </c>
      <c r="B115" s="77" t="s">
        <v>252</v>
      </c>
      <c r="C115" s="78" t="s">
        <v>157</v>
      </c>
      <c r="D115" s="79"/>
      <c r="E115" s="73"/>
      <c r="F115" s="4"/>
    </row>
    <row r="116" spans="1:7" ht="16.5" hidden="1" thickBot="1" x14ac:dyDescent="0.3">
      <c r="A116" s="75" t="s">
        <v>278</v>
      </c>
      <c r="B116" s="77" t="s">
        <v>254</v>
      </c>
      <c r="C116" s="78" t="s">
        <v>157</v>
      </c>
      <c r="D116" s="79"/>
      <c r="E116" s="73"/>
      <c r="F116" s="4"/>
    </row>
    <row r="117" spans="1:7" ht="16.5" thickBot="1" x14ac:dyDescent="0.3">
      <c r="A117" s="107" t="s">
        <v>279</v>
      </c>
      <c r="B117" s="72" t="s">
        <v>256</v>
      </c>
      <c r="C117" s="108" t="s">
        <v>157</v>
      </c>
      <c r="D117" s="109">
        <v>4</v>
      </c>
      <c r="E117" s="73"/>
      <c r="F117" s="4"/>
    </row>
    <row r="118" spans="1:7" ht="16.5" thickBot="1" x14ac:dyDescent="0.3">
      <c r="A118" s="107" t="s">
        <v>86</v>
      </c>
      <c r="B118" s="72" t="s">
        <v>27</v>
      </c>
      <c r="C118" s="108" t="s">
        <v>157</v>
      </c>
      <c r="D118" s="109">
        <v>10</v>
      </c>
      <c r="E118" s="73" t="s">
        <v>280</v>
      </c>
      <c r="F118" s="4" t="s">
        <v>159</v>
      </c>
    </row>
    <row r="119" spans="1:7" ht="16.5" thickBot="1" x14ac:dyDescent="0.3">
      <c r="A119" s="87" t="s">
        <v>87</v>
      </c>
      <c r="B119" s="88" t="s">
        <v>30</v>
      </c>
      <c r="C119" s="89" t="s">
        <v>281</v>
      </c>
      <c r="D119" s="90" t="s">
        <v>282</v>
      </c>
      <c r="E119" s="73" t="s">
        <v>257</v>
      </c>
      <c r="F119" s="4" t="s">
        <v>159</v>
      </c>
      <c r="G119" t="s">
        <v>259</v>
      </c>
    </row>
    <row r="120" spans="1:7" ht="63" x14ac:dyDescent="0.25">
      <c r="A120" s="107" t="s">
        <v>88</v>
      </c>
      <c r="B120" s="72" t="s">
        <v>79</v>
      </c>
      <c r="C120" s="108" t="s">
        <v>244</v>
      </c>
      <c r="D120" s="109">
        <v>1</v>
      </c>
      <c r="E120" s="85" t="s">
        <v>283</v>
      </c>
      <c r="F120" s="91" t="s">
        <v>270</v>
      </c>
      <c r="G120" t="s">
        <v>271</v>
      </c>
    </row>
    <row r="121" spans="1:7" s="122" customFormat="1" ht="15.75" x14ac:dyDescent="0.25">
      <c r="A121" s="119"/>
      <c r="B121" s="280" t="s">
        <v>673</v>
      </c>
      <c r="C121" s="120" t="s">
        <v>273</v>
      </c>
      <c r="D121" s="121">
        <v>520</v>
      </c>
      <c r="E121" s="282"/>
      <c r="F121" s="123" t="s">
        <v>674</v>
      </c>
    </row>
    <row r="122" spans="1:7" ht="15.75" x14ac:dyDescent="0.25">
      <c r="A122" s="75"/>
      <c r="B122" s="910" t="s">
        <v>89</v>
      </c>
      <c r="C122" s="910"/>
      <c r="D122" s="910"/>
      <c r="E122" s="908"/>
      <c r="F122" s="134"/>
    </row>
    <row r="123" spans="1:7" ht="15.75" x14ac:dyDescent="0.25">
      <c r="A123" s="107" t="s">
        <v>90</v>
      </c>
      <c r="B123" s="72" t="s">
        <v>13</v>
      </c>
      <c r="C123" s="108" t="s">
        <v>0</v>
      </c>
      <c r="D123" s="149">
        <f>D125+D153+D165</f>
        <v>4</v>
      </c>
      <c r="E123" s="110"/>
      <c r="F123" s="135"/>
    </row>
    <row r="124" spans="1:7" ht="15.75" x14ac:dyDescent="0.25">
      <c r="A124" s="75"/>
      <c r="B124" s="921" t="s">
        <v>91</v>
      </c>
      <c r="C124" s="921"/>
      <c r="D124" s="921"/>
      <c r="E124" s="922"/>
      <c r="F124" s="76"/>
    </row>
    <row r="125" spans="1:7" ht="16.5" thickBot="1" x14ac:dyDescent="0.3">
      <c r="A125" s="107" t="s">
        <v>92</v>
      </c>
      <c r="B125" s="72" t="s">
        <v>13</v>
      </c>
      <c r="C125" s="108" t="s">
        <v>0</v>
      </c>
      <c r="D125" s="109">
        <v>1.8</v>
      </c>
      <c r="E125" s="110"/>
      <c r="F125" s="4"/>
    </row>
    <row r="126" spans="1:7" ht="79.5" thickBot="1" x14ac:dyDescent="0.3">
      <c r="A126" s="107" t="s">
        <v>93</v>
      </c>
      <c r="B126" s="72" t="s">
        <v>94</v>
      </c>
      <c r="C126" s="108" t="s">
        <v>244</v>
      </c>
      <c r="D126" s="109">
        <v>1</v>
      </c>
      <c r="E126" s="73" t="s">
        <v>260</v>
      </c>
      <c r="F126" s="82" t="s">
        <v>261</v>
      </c>
    </row>
    <row r="127" spans="1:7" ht="16.5" thickBot="1" x14ac:dyDescent="0.3">
      <c r="A127" s="75" t="s">
        <v>95</v>
      </c>
      <c r="B127" s="83" t="s">
        <v>96</v>
      </c>
      <c r="C127" s="84"/>
      <c r="D127" s="79"/>
      <c r="E127" s="73" t="s">
        <v>262</v>
      </c>
      <c r="F127" s="4" t="s">
        <v>164</v>
      </c>
    </row>
    <row r="128" spans="1:7" ht="32.25" thickBot="1" x14ac:dyDescent="0.3">
      <c r="A128" s="107" t="s">
        <v>97</v>
      </c>
      <c r="B128" s="72" t="s">
        <v>19</v>
      </c>
      <c r="C128" s="108"/>
      <c r="D128" s="109"/>
      <c r="E128" s="73" t="s">
        <v>247</v>
      </c>
      <c r="F128" s="4" t="s">
        <v>161</v>
      </c>
      <c r="G128" t="s">
        <v>248</v>
      </c>
    </row>
    <row r="129" spans="1:7" ht="16.5" thickBot="1" x14ac:dyDescent="0.3">
      <c r="A129" s="107" t="s">
        <v>263</v>
      </c>
      <c r="B129" s="72" t="s">
        <v>250</v>
      </c>
      <c r="C129" s="108" t="s">
        <v>157</v>
      </c>
      <c r="D129" s="109">
        <v>10</v>
      </c>
      <c r="E129" s="73"/>
      <c r="F129" s="4"/>
    </row>
    <row r="130" spans="1:7" ht="32.25" hidden="1" thickBot="1" x14ac:dyDescent="0.3">
      <c r="A130" s="75" t="s">
        <v>264</v>
      </c>
      <c r="B130" s="77" t="s">
        <v>252</v>
      </c>
      <c r="C130" s="78" t="s">
        <v>157</v>
      </c>
      <c r="D130" s="79"/>
      <c r="E130" s="73"/>
      <c r="F130" s="4"/>
    </row>
    <row r="131" spans="1:7" ht="16.5" hidden="1" thickBot="1" x14ac:dyDescent="0.3">
      <c r="A131" s="75" t="s">
        <v>265</v>
      </c>
      <c r="B131" s="77" t="s">
        <v>254</v>
      </c>
      <c r="C131" s="78" t="s">
        <v>157</v>
      </c>
      <c r="D131" s="79"/>
      <c r="E131" s="73"/>
      <c r="F131" s="4"/>
    </row>
    <row r="132" spans="1:7" ht="16.5" thickBot="1" x14ac:dyDescent="0.3">
      <c r="A132" s="107" t="s">
        <v>266</v>
      </c>
      <c r="B132" s="72" t="s">
        <v>256</v>
      </c>
      <c r="C132" s="108" t="s">
        <v>157</v>
      </c>
      <c r="D132" s="109">
        <v>10</v>
      </c>
      <c r="E132" s="73"/>
      <c r="F132" s="4"/>
    </row>
    <row r="133" spans="1:7" ht="16.5" thickBot="1" x14ac:dyDescent="0.3">
      <c r="A133" s="107" t="s">
        <v>98</v>
      </c>
      <c r="B133" s="72" t="s">
        <v>27</v>
      </c>
      <c r="C133" s="108" t="s">
        <v>157</v>
      </c>
      <c r="D133" s="109">
        <v>30</v>
      </c>
      <c r="E133" s="73" t="s">
        <v>257</v>
      </c>
      <c r="F133" s="4" t="s">
        <v>159</v>
      </c>
    </row>
    <row r="134" spans="1:7" ht="31.5" customHeight="1" thickBot="1" x14ac:dyDescent="0.3">
      <c r="A134" s="107" t="s">
        <v>99</v>
      </c>
      <c r="B134" s="72" t="s">
        <v>64</v>
      </c>
      <c r="C134" s="108" t="s">
        <v>157</v>
      </c>
      <c r="D134" s="109">
        <v>15</v>
      </c>
      <c r="E134" s="85" t="s">
        <v>267</v>
      </c>
      <c r="F134" s="4" t="s">
        <v>171</v>
      </c>
    </row>
    <row r="135" spans="1:7" ht="16.5" thickBot="1" x14ac:dyDescent="0.3">
      <c r="A135" s="87" t="s">
        <v>100</v>
      </c>
      <c r="B135" s="88" t="s">
        <v>30</v>
      </c>
      <c r="C135" s="89" t="s">
        <v>281</v>
      </c>
      <c r="D135" s="90" t="s">
        <v>282</v>
      </c>
      <c r="E135" s="73" t="s">
        <v>269</v>
      </c>
      <c r="F135" s="4" t="s">
        <v>159</v>
      </c>
    </row>
    <row r="136" spans="1:7" ht="63.75" thickBot="1" x14ac:dyDescent="0.3">
      <c r="A136" s="107" t="s">
        <v>101</v>
      </c>
      <c r="B136" s="72" t="s">
        <v>79</v>
      </c>
      <c r="C136" s="108" t="s">
        <v>157</v>
      </c>
      <c r="D136" s="109">
        <v>1</v>
      </c>
      <c r="E136" s="73" t="s">
        <v>260</v>
      </c>
      <c r="F136" s="82" t="s">
        <v>270</v>
      </c>
      <c r="G136" t="s">
        <v>271</v>
      </c>
    </row>
    <row r="137" spans="1:7" ht="15.75" x14ac:dyDescent="0.25">
      <c r="A137" s="107" t="s">
        <v>241</v>
      </c>
      <c r="B137" s="72" t="s">
        <v>21</v>
      </c>
      <c r="C137" s="108" t="s">
        <v>242</v>
      </c>
      <c r="D137" s="109">
        <v>1600</v>
      </c>
      <c r="E137" s="73"/>
      <c r="F137" s="74"/>
    </row>
    <row r="138" spans="1:7" ht="15.75" x14ac:dyDescent="0.25">
      <c r="A138" s="107" t="s">
        <v>243</v>
      </c>
      <c r="B138" s="72" t="s">
        <v>74</v>
      </c>
      <c r="C138" s="108" t="s">
        <v>0</v>
      </c>
      <c r="D138" s="109">
        <v>1</v>
      </c>
      <c r="E138" s="73"/>
      <c r="F138" s="74"/>
    </row>
    <row r="139" spans="1:7" ht="15.75" x14ac:dyDescent="0.25">
      <c r="A139" s="75"/>
      <c r="B139" s="921" t="s">
        <v>102</v>
      </c>
      <c r="C139" s="921"/>
      <c r="D139" s="921"/>
      <c r="E139" s="922"/>
      <c r="F139" s="76"/>
    </row>
    <row r="140" spans="1:7" ht="16.5" thickBot="1" x14ac:dyDescent="0.3">
      <c r="A140" s="107" t="s">
        <v>103</v>
      </c>
      <c r="B140" s="72" t="s">
        <v>13</v>
      </c>
      <c r="C140" s="108" t="s">
        <v>0</v>
      </c>
      <c r="D140" s="109">
        <v>4.7</v>
      </c>
      <c r="E140" s="110"/>
      <c r="F140" s="4"/>
    </row>
    <row r="141" spans="1:7" ht="16.5" thickBot="1" x14ac:dyDescent="0.3">
      <c r="A141" s="107" t="s">
        <v>104</v>
      </c>
      <c r="B141" s="72" t="s">
        <v>105</v>
      </c>
      <c r="C141" s="108" t="s">
        <v>244</v>
      </c>
      <c r="D141" s="109">
        <v>1</v>
      </c>
      <c r="E141" s="73" t="s">
        <v>245</v>
      </c>
      <c r="F141" s="4" t="s">
        <v>176</v>
      </c>
    </row>
    <row r="142" spans="1:7" ht="16.5" thickBot="1" x14ac:dyDescent="0.3">
      <c r="A142" s="107" t="s">
        <v>106</v>
      </c>
      <c r="B142" s="72" t="s">
        <v>108</v>
      </c>
      <c r="C142" s="108" t="s">
        <v>157</v>
      </c>
      <c r="D142" s="109">
        <v>1</v>
      </c>
      <c r="E142" s="73" t="s">
        <v>245</v>
      </c>
      <c r="F142" s="4" t="s">
        <v>176</v>
      </c>
    </row>
    <row r="143" spans="1:7" ht="16.5" thickBot="1" x14ac:dyDescent="0.3">
      <c r="A143" s="107" t="s">
        <v>107</v>
      </c>
      <c r="B143" s="72" t="s">
        <v>110</v>
      </c>
      <c r="C143" s="108" t="s">
        <v>244</v>
      </c>
      <c r="D143" s="109">
        <v>1</v>
      </c>
      <c r="E143" s="73" t="s">
        <v>246</v>
      </c>
      <c r="F143" s="4" t="s">
        <v>176</v>
      </c>
    </row>
    <row r="144" spans="1:7" ht="32.25" thickBot="1" x14ac:dyDescent="0.3">
      <c r="A144" s="107" t="s">
        <v>109</v>
      </c>
      <c r="B144" s="72" t="s">
        <v>19</v>
      </c>
      <c r="C144" s="108"/>
      <c r="D144" s="109"/>
      <c r="E144" s="73" t="s">
        <v>247</v>
      </c>
      <c r="F144" s="4" t="s">
        <v>161</v>
      </c>
      <c r="G144" t="s">
        <v>248</v>
      </c>
    </row>
    <row r="145" spans="1:7" ht="15.75" customHeight="1" thickBot="1" x14ac:dyDescent="0.3">
      <c r="A145" s="107" t="s">
        <v>249</v>
      </c>
      <c r="B145" s="72" t="s">
        <v>250</v>
      </c>
      <c r="C145" s="108" t="s">
        <v>157</v>
      </c>
      <c r="D145" s="109">
        <v>6</v>
      </c>
      <c r="E145" s="73"/>
      <c r="F145" s="4"/>
    </row>
    <row r="146" spans="1:7" ht="32.25" hidden="1" thickBot="1" x14ac:dyDescent="0.3">
      <c r="A146" s="75" t="s">
        <v>251</v>
      </c>
      <c r="B146" s="77" t="s">
        <v>252</v>
      </c>
      <c r="C146" s="78" t="s">
        <v>157</v>
      </c>
      <c r="D146" s="79"/>
      <c r="E146" s="73"/>
      <c r="F146" s="4"/>
    </row>
    <row r="147" spans="1:7" ht="16.5" thickBot="1" x14ac:dyDescent="0.3">
      <c r="A147" s="107" t="s">
        <v>253</v>
      </c>
      <c r="B147" s="72" t="s">
        <v>254</v>
      </c>
      <c r="C147" s="108" t="s">
        <v>157</v>
      </c>
      <c r="D147" s="109">
        <v>2</v>
      </c>
      <c r="E147" s="73"/>
      <c r="F147" s="4"/>
    </row>
    <row r="148" spans="1:7" ht="16.5" thickBot="1" x14ac:dyDescent="0.3">
      <c r="A148" s="107" t="s">
        <v>255</v>
      </c>
      <c r="B148" s="72" t="s">
        <v>256</v>
      </c>
      <c r="C148" s="108" t="s">
        <v>157</v>
      </c>
      <c r="D148" s="109">
        <v>4</v>
      </c>
      <c r="E148" s="73"/>
      <c r="F148" s="4"/>
    </row>
    <row r="149" spans="1:7" ht="16.5" thickBot="1" x14ac:dyDescent="0.3">
      <c r="A149" s="107" t="s">
        <v>111</v>
      </c>
      <c r="B149" s="72" t="s">
        <v>27</v>
      </c>
      <c r="C149" s="108" t="s">
        <v>157</v>
      </c>
      <c r="D149" s="109">
        <v>20</v>
      </c>
      <c r="E149" s="73" t="s">
        <v>257</v>
      </c>
      <c r="F149" s="4" t="s">
        <v>159</v>
      </c>
    </row>
    <row r="150" spans="1:7" ht="16.5" thickBot="1" x14ac:dyDescent="0.3">
      <c r="A150" s="87" t="s">
        <v>112</v>
      </c>
      <c r="B150" s="88" t="s">
        <v>30</v>
      </c>
      <c r="C150" s="89" t="s">
        <v>258</v>
      </c>
      <c r="D150" s="90" t="s">
        <v>418</v>
      </c>
      <c r="E150" s="73" t="s">
        <v>257</v>
      </c>
      <c r="F150" s="4" t="s">
        <v>159</v>
      </c>
      <c r="G150" t="s">
        <v>259</v>
      </c>
    </row>
    <row r="151" spans="1:7" ht="15.75" x14ac:dyDescent="0.25">
      <c r="A151" s="107" t="s">
        <v>113</v>
      </c>
      <c r="B151" s="72" t="s">
        <v>21</v>
      </c>
      <c r="C151" s="108" t="s">
        <v>242</v>
      </c>
      <c r="D151" s="109">
        <v>550</v>
      </c>
      <c r="E151" s="73"/>
      <c r="F151" s="74"/>
    </row>
    <row r="152" spans="1:7" ht="15.75" x14ac:dyDescent="0.25">
      <c r="A152" s="75"/>
      <c r="B152" s="921" t="s">
        <v>114</v>
      </c>
      <c r="C152" s="921"/>
      <c r="D152" s="921"/>
      <c r="E152" s="922"/>
      <c r="F152" s="76"/>
    </row>
    <row r="153" spans="1:7" ht="16.5" thickBot="1" x14ac:dyDescent="0.3">
      <c r="A153" s="107" t="s">
        <v>115</v>
      </c>
      <c r="B153" s="72" t="s">
        <v>13</v>
      </c>
      <c r="C153" s="108" t="s">
        <v>0</v>
      </c>
      <c r="D153" s="109">
        <v>0.4</v>
      </c>
      <c r="E153" s="110"/>
      <c r="F153" s="4"/>
    </row>
    <row r="154" spans="1:7" ht="16.5" thickBot="1" x14ac:dyDescent="0.3">
      <c r="A154" s="107" t="s">
        <v>116</v>
      </c>
      <c r="B154" s="72" t="s">
        <v>117</v>
      </c>
      <c r="C154" s="108" t="s">
        <v>130</v>
      </c>
      <c r="D154" s="109">
        <v>60</v>
      </c>
      <c r="E154" s="73" t="s">
        <v>245</v>
      </c>
      <c r="F154" s="4" t="s">
        <v>176</v>
      </c>
    </row>
    <row r="155" spans="1:7" ht="32.25" thickBot="1" x14ac:dyDescent="0.3">
      <c r="A155" s="107" t="s">
        <v>118</v>
      </c>
      <c r="B155" s="72" t="s">
        <v>19</v>
      </c>
      <c r="C155" s="108"/>
      <c r="D155" s="109"/>
      <c r="E155" s="73" t="s">
        <v>247</v>
      </c>
      <c r="F155" s="4" t="s">
        <v>161</v>
      </c>
    </row>
    <row r="156" spans="1:7" ht="16.5" thickBot="1" x14ac:dyDescent="0.3">
      <c r="A156" s="107" t="s">
        <v>381</v>
      </c>
      <c r="B156" s="72" t="s">
        <v>250</v>
      </c>
      <c r="C156" s="108" t="s">
        <v>157</v>
      </c>
      <c r="D156" s="109">
        <v>2</v>
      </c>
      <c r="E156" s="73"/>
      <c r="F156" s="4"/>
    </row>
    <row r="157" spans="1:7" ht="31.5" customHeight="1" thickBot="1" x14ac:dyDescent="0.3">
      <c r="A157" s="107" t="s">
        <v>382</v>
      </c>
      <c r="B157" s="72" t="s">
        <v>252</v>
      </c>
      <c r="C157" s="108" t="s">
        <v>157</v>
      </c>
      <c r="D157" s="109">
        <v>2</v>
      </c>
      <c r="E157" s="73"/>
      <c r="F157" s="4"/>
    </row>
    <row r="158" spans="1:7" ht="16.5" hidden="1" thickBot="1" x14ac:dyDescent="0.3">
      <c r="A158" s="75" t="s">
        <v>383</v>
      </c>
      <c r="B158" s="77" t="s">
        <v>254</v>
      </c>
      <c r="C158" s="78" t="s">
        <v>157</v>
      </c>
      <c r="D158" s="99"/>
      <c r="E158" s="73"/>
      <c r="F158" s="4"/>
    </row>
    <row r="159" spans="1:7" ht="16.5" hidden="1" thickBot="1" x14ac:dyDescent="0.3">
      <c r="A159" s="75" t="s">
        <v>384</v>
      </c>
      <c r="B159" s="77" t="s">
        <v>256</v>
      </c>
      <c r="C159" s="78" t="s">
        <v>157</v>
      </c>
      <c r="D159" s="99"/>
      <c r="E159" s="73"/>
      <c r="F159" s="4"/>
    </row>
    <row r="160" spans="1:7" ht="16.5" thickBot="1" x14ac:dyDescent="0.3">
      <c r="A160" s="107" t="s">
        <v>119</v>
      </c>
      <c r="B160" s="72" t="s">
        <v>21</v>
      </c>
      <c r="C160" s="108" t="s">
        <v>242</v>
      </c>
      <c r="D160" s="109">
        <v>200</v>
      </c>
      <c r="E160" s="73" t="s">
        <v>262</v>
      </c>
      <c r="F160" s="4" t="s">
        <v>167</v>
      </c>
      <c r="G160" t="s">
        <v>385</v>
      </c>
    </row>
    <row r="161" spans="1:7" ht="16.5" thickBot="1" x14ac:dyDescent="0.3">
      <c r="A161" s="107" t="s">
        <v>120</v>
      </c>
      <c r="B161" s="72" t="s">
        <v>27</v>
      </c>
      <c r="C161" s="108" t="s">
        <v>157</v>
      </c>
      <c r="D161" s="109">
        <v>10</v>
      </c>
      <c r="E161" s="73" t="s">
        <v>257</v>
      </c>
      <c r="F161" s="4" t="s">
        <v>159</v>
      </c>
    </row>
    <row r="162" spans="1:7" ht="16.5" thickBot="1" x14ac:dyDescent="0.3">
      <c r="A162" s="87" t="s">
        <v>121</v>
      </c>
      <c r="B162" s="88" t="s">
        <v>30</v>
      </c>
      <c r="C162" s="100" t="s">
        <v>281</v>
      </c>
      <c r="D162" s="124" t="s">
        <v>386</v>
      </c>
      <c r="E162" s="103" t="s">
        <v>257</v>
      </c>
      <c r="F162" s="4" t="s">
        <v>159</v>
      </c>
      <c r="G162" t="s">
        <v>259</v>
      </c>
    </row>
    <row r="163" spans="1:7" ht="15.75" x14ac:dyDescent="0.25">
      <c r="A163" s="107" t="s">
        <v>387</v>
      </c>
      <c r="B163" s="112" t="s">
        <v>74</v>
      </c>
      <c r="C163" s="113" t="s">
        <v>0</v>
      </c>
      <c r="D163" s="114">
        <v>0.3</v>
      </c>
      <c r="E163" s="73"/>
      <c r="F163" s="74"/>
    </row>
    <row r="164" spans="1:7" ht="15.75" x14ac:dyDescent="0.25">
      <c r="A164" s="75"/>
      <c r="B164" s="921" t="s">
        <v>122</v>
      </c>
      <c r="C164" s="921"/>
      <c r="D164" s="921"/>
      <c r="E164" s="922"/>
      <c r="F164" s="76"/>
    </row>
    <row r="165" spans="1:7" ht="16.5" thickBot="1" x14ac:dyDescent="0.3">
      <c r="A165" s="107" t="s">
        <v>123</v>
      </c>
      <c r="B165" s="72" t="s">
        <v>13</v>
      </c>
      <c r="C165" s="108" t="s">
        <v>0</v>
      </c>
      <c r="D165" s="109">
        <v>1.8</v>
      </c>
      <c r="E165" s="110"/>
      <c r="F165" s="4"/>
    </row>
    <row r="166" spans="1:7" ht="32.25" thickBot="1" x14ac:dyDescent="0.3">
      <c r="A166" s="75" t="s">
        <v>124</v>
      </c>
      <c r="B166" s="83" t="s">
        <v>125</v>
      </c>
      <c r="C166" s="84"/>
      <c r="D166" s="79"/>
      <c r="E166" s="85" t="s">
        <v>341</v>
      </c>
      <c r="F166" s="4" t="s">
        <v>177</v>
      </c>
    </row>
    <row r="167" spans="1:7" ht="16.5" thickBot="1" x14ac:dyDescent="0.3">
      <c r="A167" s="107" t="s">
        <v>126</v>
      </c>
      <c r="B167" s="72" t="s">
        <v>21</v>
      </c>
      <c r="C167" s="108" t="s">
        <v>242</v>
      </c>
      <c r="D167" s="109">
        <v>600</v>
      </c>
      <c r="E167" s="73" t="s">
        <v>262</v>
      </c>
      <c r="F167" s="4" t="s">
        <v>167</v>
      </c>
      <c r="G167" t="s">
        <v>385</v>
      </c>
    </row>
    <row r="168" spans="1:7" ht="95.25" thickBot="1" x14ac:dyDescent="0.3">
      <c r="A168" s="119" t="s">
        <v>127</v>
      </c>
      <c r="B168" s="88" t="s">
        <v>74</v>
      </c>
      <c r="C168" s="100" t="s">
        <v>0</v>
      </c>
      <c r="D168" s="101">
        <v>1</v>
      </c>
      <c r="E168" s="73" t="s">
        <v>275</v>
      </c>
      <c r="F168" s="4" t="s">
        <v>179</v>
      </c>
    </row>
    <row r="169" spans="1:7" ht="16.5" thickBot="1" x14ac:dyDescent="0.3">
      <c r="A169" s="107" t="s">
        <v>128</v>
      </c>
      <c r="B169" s="72" t="s">
        <v>129</v>
      </c>
      <c r="C169" s="108" t="s">
        <v>130</v>
      </c>
      <c r="D169" s="109" t="s">
        <v>131</v>
      </c>
      <c r="E169" s="73" t="s">
        <v>245</v>
      </c>
      <c r="F169" s="4" t="s">
        <v>176</v>
      </c>
    </row>
    <row r="170" spans="1:7" ht="16.5" thickBot="1" x14ac:dyDescent="0.3">
      <c r="A170" s="107" t="s">
        <v>132</v>
      </c>
      <c r="B170" s="72" t="s">
        <v>133</v>
      </c>
      <c r="C170" s="108" t="s">
        <v>130</v>
      </c>
      <c r="D170" s="109">
        <v>60</v>
      </c>
      <c r="E170" s="73" t="s">
        <v>245</v>
      </c>
      <c r="F170" s="4" t="s">
        <v>176</v>
      </c>
    </row>
    <row r="171" spans="1:7" ht="15.75" x14ac:dyDescent="0.25">
      <c r="A171" s="107" t="s">
        <v>134</v>
      </c>
      <c r="B171" s="72" t="s">
        <v>36</v>
      </c>
      <c r="C171" s="108" t="s">
        <v>130</v>
      </c>
      <c r="D171" s="109">
        <v>2500</v>
      </c>
      <c r="E171" s="73" t="s">
        <v>388</v>
      </c>
      <c r="F171" s="105" t="s">
        <v>338</v>
      </c>
      <c r="G171" s="106" t="s">
        <v>271</v>
      </c>
    </row>
    <row r="172" spans="1:7" ht="16.5" thickBot="1" x14ac:dyDescent="0.3">
      <c r="A172" s="107" t="s">
        <v>135</v>
      </c>
      <c r="B172" s="72" t="s">
        <v>27</v>
      </c>
      <c r="C172" s="108" t="s">
        <v>244</v>
      </c>
      <c r="D172" s="109">
        <v>25</v>
      </c>
      <c r="E172" s="73" t="s">
        <v>257</v>
      </c>
      <c r="F172" s="4" t="s">
        <v>159</v>
      </c>
    </row>
    <row r="173" spans="1:7" ht="48" thickBot="1" x14ac:dyDescent="0.3">
      <c r="A173" s="87" t="s">
        <v>136</v>
      </c>
      <c r="B173" s="88" t="s">
        <v>137</v>
      </c>
      <c r="C173" s="100" t="s">
        <v>324</v>
      </c>
      <c r="D173" s="101" t="s">
        <v>325</v>
      </c>
      <c r="E173" s="85" t="s">
        <v>267</v>
      </c>
      <c r="F173" s="4" t="s">
        <v>171</v>
      </c>
    </row>
    <row r="174" spans="1:7" ht="16.5" thickBot="1" x14ac:dyDescent="0.3">
      <c r="A174" s="107" t="s">
        <v>138</v>
      </c>
      <c r="B174" s="72" t="s">
        <v>30</v>
      </c>
      <c r="C174" s="80" t="s">
        <v>258</v>
      </c>
      <c r="D174" s="81" t="s">
        <v>268</v>
      </c>
      <c r="E174" s="73" t="s">
        <v>257</v>
      </c>
      <c r="F174" s="4" t="s">
        <v>159</v>
      </c>
      <c r="G174" t="s">
        <v>259</v>
      </c>
    </row>
    <row r="175" spans="1:7" ht="63.75" thickBot="1" x14ac:dyDescent="0.3">
      <c r="A175" s="107" t="s">
        <v>139</v>
      </c>
      <c r="B175" s="72" t="s">
        <v>140</v>
      </c>
      <c r="C175" s="108" t="s">
        <v>244</v>
      </c>
      <c r="D175" s="109">
        <v>1</v>
      </c>
      <c r="E175" s="73" t="s">
        <v>260</v>
      </c>
      <c r="F175" s="82" t="s">
        <v>389</v>
      </c>
      <c r="G175" t="s">
        <v>271</v>
      </c>
    </row>
    <row r="176" spans="1:7" ht="16.5" thickBot="1" x14ac:dyDescent="0.3">
      <c r="A176" s="107" t="s">
        <v>141</v>
      </c>
      <c r="B176" s="72" t="s">
        <v>52</v>
      </c>
      <c r="C176" s="108" t="s">
        <v>317</v>
      </c>
      <c r="D176" s="109">
        <v>1000</v>
      </c>
      <c r="E176" s="73" t="s">
        <v>262</v>
      </c>
      <c r="F176" s="4" t="s">
        <v>167</v>
      </c>
      <c r="G176" t="s">
        <v>259</v>
      </c>
    </row>
    <row r="177" spans="1:6" ht="15.75" x14ac:dyDescent="0.25">
      <c r="A177" s="107" t="s">
        <v>390</v>
      </c>
      <c r="B177" s="72" t="s">
        <v>391</v>
      </c>
      <c r="C177" s="108"/>
      <c r="D177" s="109"/>
      <c r="E177" s="73"/>
      <c r="F177" s="74"/>
    </row>
    <row r="178" spans="1:6" ht="15.75" x14ac:dyDescent="0.25">
      <c r="A178" s="107" t="s">
        <v>392</v>
      </c>
      <c r="B178" s="72" t="s">
        <v>250</v>
      </c>
      <c r="C178" s="108" t="s">
        <v>157</v>
      </c>
      <c r="D178" s="108">
        <v>5</v>
      </c>
      <c r="E178" s="73"/>
      <c r="F178" s="74"/>
    </row>
    <row r="179" spans="1:6" ht="31.5" x14ac:dyDescent="0.25">
      <c r="A179" s="107" t="s">
        <v>393</v>
      </c>
      <c r="B179" s="72" t="s">
        <v>252</v>
      </c>
      <c r="C179" s="108" t="s">
        <v>157</v>
      </c>
      <c r="D179" s="108">
        <v>2</v>
      </c>
      <c r="E179" s="73"/>
      <c r="F179" s="74"/>
    </row>
    <row r="180" spans="1:6" ht="15.75" x14ac:dyDescent="0.25">
      <c r="A180" s="107" t="s">
        <v>394</v>
      </c>
      <c r="B180" s="72" t="s">
        <v>254</v>
      </c>
      <c r="C180" s="108" t="s">
        <v>157</v>
      </c>
      <c r="D180" s="108">
        <v>2</v>
      </c>
      <c r="E180" s="73"/>
      <c r="F180" s="74"/>
    </row>
    <row r="181" spans="1:6" ht="15.75" x14ac:dyDescent="0.25">
      <c r="A181" s="107" t="s">
        <v>395</v>
      </c>
      <c r="B181" s="72" t="s">
        <v>256</v>
      </c>
      <c r="C181" s="108" t="s">
        <v>157</v>
      </c>
      <c r="D181" s="108">
        <v>2</v>
      </c>
      <c r="E181" s="73"/>
      <c r="F181" s="74"/>
    </row>
    <row r="182" spans="1:6" ht="15.75" x14ac:dyDescent="0.25">
      <c r="A182" s="107" t="s">
        <v>396</v>
      </c>
      <c r="B182" s="72" t="s">
        <v>291</v>
      </c>
      <c r="C182" s="108"/>
      <c r="D182" s="108"/>
      <c r="E182" s="73"/>
      <c r="F182" s="74"/>
    </row>
    <row r="183" spans="1:6" ht="15.75" x14ac:dyDescent="0.25">
      <c r="A183" s="94" t="s">
        <v>397</v>
      </c>
      <c r="B183" s="95" t="s">
        <v>293</v>
      </c>
      <c r="C183" s="108" t="s">
        <v>273</v>
      </c>
      <c r="D183" s="109">
        <v>1000</v>
      </c>
      <c r="E183" s="103"/>
      <c r="F183" s="74"/>
    </row>
    <row r="184" spans="1:6" ht="15.75" x14ac:dyDescent="0.25">
      <c r="A184" s="94" t="s">
        <v>398</v>
      </c>
      <c r="B184" s="95" t="s">
        <v>295</v>
      </c>
      <c r="C184" s="108" t="s">
        <v>273</v>
      </c>
      <c r="D184" s="109">
        <v>1200</v>
      </c>
      <c r="E184" s="103"/>
      <c r="F184" s="74"/>
    </row>
    <row r="185" spans="1:6" ht="15.75" x14ac:dyDescent="0.25">
      <c r="A185" s="94" t="s">
        <v>399</v>
      </c>
      <c r="B185" s="95" t="s">
        <v>297</v>
      </c>
      <c r="C185" s="108" t="s">
        <v>273</v>
      </c>
      <c r="D185" s="109">
        <v>1000</v>
      </c>
      <c r="E185" s="103"/>
      <c r="F185" s="74"/>
    </row>
    <row r="186" spans="1:6" ht="15.75" x14ac:dyDescent="0.25">
      <c r="A186" s="94" t="s">
        <v>400</v>
      </c>
      <c r="B186" s="95" t="s">
        <v>299</v>
      </c>
      <c r="C186" s="108" t="s">
        <v>273</v>
      </c>
      <c r="D186" s="109">
        <v>1200</v>
      </c>
      <c r="E186" s="103"/>
      <c r="F186" s="74"/>
    </row>
    <row r="187" spans="1:6" ht="15.75" x14ac:dyDescent="0.25">
      <c r="A187" s="125" t="s">
        <v>401</v>
      </c>
      <c r="B187" s="112" t="s">
        <v>301</v>
      </c>
      <c r="C187" s="113"/>
      <c r="D187" s="113"/>
      <c r="E187" s="73"/>
      <c r="F187" s="74"/>
    </row>
    <row r="188" spans="1:6" ht="63" x14ac:dyDescent="0.25">
      <c r="A188" s="94" t="s">
        <v>402</v>
      </c>
      <c r="B188" s="72" t="s">
        <v>303</v>
      </c>
      <c r="C188" s="108" t="s">
        <v>304</v>
      </c>
      <c r="D188" s="108" t="s">
        <v>403</v>
      </c>
      <c r="E188" s="103"/>
      <c r="F188" s="74"/>
    </row>
    <row r="189" spans="1:6" ht="15.75" x14ac:dyDescent="0.25">
      <c r="A189" s="94" t="s">
        <v>404</v>
      </c>
      <c r="B189" s="95" t="s">
        <v>307</v>
      </c>
      <c r="C189" s="108" t="s">
        <v>308</v>
      </c>
      <c r="D189" s="109">
        <v>50</v>
      </c>
      <c r="E189" s="103"/>
      <c r="F189" s="74"/>
    </row>
    <row r="190" spans="1:6" ht="15.75" x14ac:dyDescent="0.25">
      <c r="A190" s="94" t="s">
        <v>405</v>
      </c>
      <c r="B190" s="72" t="s">
        <v>310</v>
      </c>
      <c r="C190" s="108"/>
      <c r="D190" s="109"/>
      <c r="E190" s="103"/>
      <c r="F190" s="74"/>
    </row>
    <row r="191" spans="1:6" ht="31.5" x14ac:dyDescent="0.25">
      <c r="A191" s="94" t="s">
        <v>406</v>
      </c>
      <c r="B191" s="72" t="s">
        <v>312</v>
      </c>
      <c r="C191" s="108" t="s">
        <v>313</v>
      </c>
      <c r="D191" s="109">
        <v>30</v>
      </c>
      <c r="E191" s="103"/>
      <c r="F191" s="74"/>
    </row>
    <row r="192" spans="1:6" ht="15.75" x14ac:dyDescent="0.25">
      <c r="A192" s="94" t="s">
        <v>407</v>
      </c>
      <c r="B192" s="95" t="s">
        <v>315</v>
      </c>
      <c r="C192" s="108" t="s">
        <v>316</v>
      </c>
      <c r="D192" s="109">
        <v>0</v>
      </c>
      <c r="E192" s="103"/>
      <c r="F192" s="74"/>
    </row>
    <row r="193" spans="1:7" ht="15.75" x14ac:dyDescent="0.25">
      <c r="A193" s="86"/>
      <c r="B193" s="907" t="s">
        <v>142</v>
      </c>
      <c r="C193" s="907"/>
      <c r="D193" s="907"/>
      <c r="E193" s="908"/>
      <c r="F193" s="76"/>
    </row>
    <row r="194" spans="1:7" ht="15.75" x14ac:dyDescent="0.25">
      <c r="A194" s="75"/>
      <c r="B194" s="921" t="s">
        <v>143</v>
      </c>
      <c r="C194" s="921"/>
      <c r="D194" s="921"/>
      <c r="E194" s="922"/>
      <c r="F194" s="76"/>
    </row>
    <row r="195" spans="1:7" ht="16.5" thickBot="1" x14ac:dyDescent="0.3">
      <c r="A195" s="107" t="s">
        <v>144</v>
      </c>
      <c r="B195" s="72" t="s">
        <v>13</v>
      </c>
      <c r="C195" s="108" t="s">
        <v>0</v>
      </c>
      <c r="D195" s="109">
        <v>2.7</v>
      </c>
      <c r="E195" s="110"/>
      <c r="F195" s="4"/>
    </row>
    <row r="196" spans="1:7" ht="16.5" thickBot="1" x14ac:dyDescent="0.3">
      <c r="A196" s="107" t="s">
        <v>145</v>
      </c>
      <c r="B196" s="72" t="s">
        <v>21</v>
      </c>
      <c r="C196" s="108" t="s">
        <v>242</v>
      </c>
      <c r="D196" s="109">
        <v>800</v>
      </c>
      <c r="E196" s="73" t="s">
        <v>262</v>
      </c>
      <c r="F196" s="4" t="s">
        <v>167</v>
      </c>
      <c r="G196" t="s">
        <v>385</v>
      </c>
    </row>
    <row r="197" spans="1:7" ht="95.25" thickBot="1" x14ac:dyDescent="0.3">
      <c r="A197" s="107" t="s">
        <v>146</v>
      </c>
      <c r="B197" s="72" t="s">
        <v>74</v>
      </c>
      <c r="C197" s="108" t="s">
        <v>0</v>
      </c>
      <c r="D197" s="109">
        <v>2</v>
      </c>
      <c r="E197" s="73" t="s">
        <v>275</v>
      </c>
      <c r="F197" s="4" t="s">
        <v>179</v>
      </c>
    </row>
    <row r="198" spans="1:7" ht="16.5" thickBot="1" x14ac:dyDescent="0.3">
      <c r="A198" s="107" t="s">
        <v>147</v>
      </c>
      <c r="B198" s="72" t="s">
        <v>148</v>
      </c>
      <c r="C198" s="108" t="s">
        <v>273</v>
      </c>
      <c r="D198" s="109">
        <v>900</v>
      </c>
      <c r="E198" s="73" t="s">
        <v>260</v>
      </c>
      <c r="F198" s="4" t="s">
        <v>178</v>
      </c>
    </row>
    <row r="199" spans="1:7" ht="32.25" thickBot="1" x14ac:dyDescent="0.3">
      <c r="A199" s="107" t="s">
        <v>149</v>
      </c>
      <c r="B199" s="72" t="s">
        <v>19</v>
      </c>
      <c r="C199" s="108"/>
      <c r="D199" s="109"/>
      <c r="E199" s="73" t="s">
        <v>247</v>
      </c>
      <c r="F199" s="4" t="s">
        <v>161</v>
      </c>
      <c r="G199" t="s">
        <v>248</v>
      </c>
    </row>
    <row r="200" spans="1:7" ht="15.75" customHeight="1" thickBot="1" x14ac:dyDescent="0.3">
      <c r="A200" s="107" t="s">
        <v>408</v>
      </c>
      <c r="B200" s="72" t="s">
        <v>250</v>
      </c>
      <c r="C200" s="108" t="s">
        <v>157</v>
      </c>
      <c r="D200" s="109">
        <v>2</v>
      </c>
      <c r="E200" s="73"/>
      <c r="F200" s="4"/>
    </row>
    <row r="201" spans="1:7" ht="32.25" hidden="1" thickBot="1" x14ac:dyDescent="0.3">
      <c r="A201" s="75" t="s">
        <v>409</v>
      </c>
      <c r="B201" s="77" t="s">
        <v>252</v>
      </c>
      <c r="C201" s="78" t="s">
        <v>157</v>
      </c>
      <c r="D201" s="79"/>
      <c r="E201" s="73"/>
      <c r="F201" s="4"/>
    </row>
    <row r="202" spans="1:7" ht="16.5" thickBot="1" x14ac:dyDescent="0.3">
      <c r="A202" s="107" t="s">
        <v>410</v>
      </c>
      <c r="B202" s="72" t="s">
        <v>254</v>
      </c>
      <c r="C202" s="108" t="s">
        <v>157</v>
      </c>
      <c r="D202" s="109">
        <v>4</v>
      </c>
      <c r="E202" s="73"/>
      <c r="F202" s="4"/>
    </row>
    <row r="203" spans="1:7" ht="16.5" hidden="1" thickBot="1" x14ac:dyDescent="0.3">
      <c r="A203" s="75" t="s">
        <v>411</v>
      </c>
      <c r="B203" s="77" t="s">
        <v>256</v>
      </c>
      <c r="C203" s="78" t="s">
        <v>157</v>
      </c>
      <c r="D203" s="79"/>
      <c r="E203" s="73"/>
      <c r="F203" s="4"/>
    </row>
    <row r="204" spans="1:7" ht="16.5" thickBot="1" x14ac:dyDescent="0.3">
      <c r="A204" s="107" t="s">
        <v>150</v>
      </c>
      <c r="B204" s="72" t="s">
        <v>27</v>
      </c>
      <c r="C204" s="108" t="s">
        <v>157</v>
      </c>
      <c r="D204" s="109">
        <v>5</v>
      </c>
      <c r="E204" s="73" t="s">
        <v>257</v>
      </c>
      <c r="F204" s="4" t="s">
        <v>159</v>
      </c>
    </row>
    <row r="205" spans="1:7" ht="16.5" thickBot="1" x14ac:dyDescent="0.3">
      <c r="A205" s="87" t="s">
        <v>151</v>
      </c>
      <c r="B205" s="88" t="s">
        <v>152</v>
      </c>
      <c r="C205" s="100" t="s">
        <v>258</v>
      </c>
      <c r="D205" s="124" t="s">
        <v>412</v>
      </c>
      <c r="E205" s="103" t="s">
        <v>257</v>
      </c>
      <c r="F205" s="4" t="s">
        <v>159</v>
      </c>
      <c r="G205" t="s">
        <v>259</v>
      </c>
    </row>
    <row r="206" spans="1:7" ht="63.75" thickBot="1" x14ac:dyDescent="0.3">
      <c r="A206" s="107" t="s">
        <v>153</v>
      </c>
      <c r="B206" s="72" t="s">
        <v>140</v>
      </c>
      <c r="C206" s="108" t="s">
        <v>244</v>
      </c>
      <c r="D206" s="109">
        <v>1</v>
      </c>
      <c r="E206" s="103" t="s">
        <v>260</v>
      </c>
      <c r="F206" s="127" t="s">
        <v>270</v>
      </c>
      <c r="G206" t="s">
        <v>271</v>
      </c>
    </row>
    <row r="207" spans="1:7" s="122" customFormat="1" ht="15.75" x14ac:dyDescent="0.25">
      <c r="A207" s="119"/>
      <c r="B207" s="280" t="s">
        <v>673</v>
      </c>
      <c r="C207" s="120" t="s">
        <v>273</v>
      </c>
      <c r="D207" s="121">
        <v>800</v>
      </c>
      <c r="E207" s="281"/>
      <c r="F207" s="123" t="s">
        <v>674</v>
      </c>
    </row>
    <row r="208" spans="1:7" ht="15.75" x14ac:dyDescent="0.25">
      <c r="A208" s="75"/>
      <c r="B208" s="921" t="s">
        <v>1</v>
      </c>
      <c r="C208" s="921"/>
      <c r="D208" s="921"/>
      <c r="E208" s="922"/>
      <c r="F208" s="76"/>
    </row>
    <row r="209" spans="1:6" ht="16.5" thickBot="1" x14ac:dyDescent="0.3">
      <c r="A209" s="107" t="s">
        <v>154</v>
      </c>
      <c r="B209" s="72" t="s">
        <v>13</v>
      </c>
      <c r="C209" s="108" t="s">
        <v>0</v>
      </c>
      <c r="D209" s="109">
        <v>0.5</v>
      </c>
      <c r="E209" s="110"/>
      <c r="F209" s="4"/>
    </row>
    <row r="210" spans="1:6" ht="94.5" x14ac:dyDescent="0.25">
      <c r="A210" s="107" t="s">
        <v>155</v>
      </c>
      <c r="B210" s="72" t="s">
        <v>74</v>
      </c>
      <c r="C210" s="108" t="s">
        <v>0</v>
      </c>
      <c r="D210" s="109">
        <v>0.5</v>
      </c>
      <c r="E210" s="73" t="s">
        <v>275</v>
      </c>
      <c r="F210" s="136" t="s">
        <v>179</v>
      </c>
    </row>
    <row r="211" spans="1:6" ht="16.5" thickBot="1" x14ac:dyDescent="0.3">
      <c r="D211" s="150">
        <f>D209+D195+D165+D153+D140+D125+D109+D83+D58+D30+D8</f>
        <v>24.1</v>
      </c>
    </row>
  </sheetData>
  <mergeCells count="26">
    <mergeCell ref="D32:D33"/>
    <mergeCell ref="B7:E7"/>
    <mergeCell ref="B193:E193"/>
    <mergeCell ref="B194:E194"/>
    <mergeCell ref="B208:E208"/>
    <mergeCell ref="B122:E122"/>
    <mergeCell ref="B124:E124"/>
    <mergeCell ref="B139:E139"/>
    <mergeCell ref="B152:E152"/>
    <mergeCell ref="B164:E164"/>
    <mergeCell ref="A1:E1"/>
    <mergeCell ref="A2:E2"/>
    <mergeCell ref="F35:F36"/>
    <mergeCell ref="F4:F5"/>
    <mergeCell ref="B108:E108"/>
    <mergeCell ref="A4:A5"/>
    <mergeCell ref="B29:E29"/>
    <mergeCell ref="B57:E57"/>
    <mergeCell ref="B82:E82"/>
    <mergeCell ref="B4:B5"/>
    <mergeCell ref="C4:C5"/>
    <mergeCell ref="D4:D5"/>
    <mergeCell ref="A35:A36"/>
    <mergeCell ref="D35:D36"/>
    <mergeCell ref="E35:E36"/>
    <mergeCell ref="C35:C36"/>
  </mergeCells>
  <pageMargins left="0.7" right="0.7" top="0.75" bottom="0.75" header="0.3" footer="0.3"/>
  <pageSetup paperSize="9" scale="41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4"/>
  <sheetViews>
    <sheetView view="pageBreakPreview" topLeftCell="A5" zoomScaleNormal="100" zoomScaleSheetLayoutView="100" workbookViewId="0">
      <selection sqref="A1:C24"/>
    </sheetView>
  </sheetViews>
  <sheetFormatPr defaultColWidth="9.140625" defaultRowHeight="15" x14ac:dyDescent="0.25"/>
  <cols>
    <col min="1" max="1" width="30.28515625" style="205" customWidth="1"/>
    <col min="2" max="2" width="30.140625" style="205" customWidth="1"/>
    <col min="3" max="3" width="35" style="205" customWidth="1"/>
    <col min="4" max="16384" width="9.140625" style="205"/>
  </cols>
  <sheetData>
    <row r="1" spans="1:3" x14ac:dyDescent="0.25">
      <c r="A1" s="666" t="s">
        <v>838</v>
      </c>
      <c r="B1" s="666"/>
      <c r="C1" s="666"/>
    </row>
    <row r="2" spans="1:3" x14ac:dyDescent="0.25">
      <c r="A2" s="666" t="s">
        <v>584</v>
      </c>
      <c r="B2" s="666"/>
      <c r="C2" s="666"/>
    </row>
    <row r="3" spans="1:3" ht="48" customHeight="1" x14ac:dyDescent="0.25">
      <c r="A3" s="667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B3" s="667"/>
      <c r="C3" s="667"/>
    </row>
    <row r="4" spans="1:3" ht="100.5" customHeight="1" x14ac:dyDescent="0.25">
      <c r="A4" s="668" t="s">
        <v>893</v>
      </c>
      <c r="B4" s="668"/>
      <c r="C4" s="668"/>
    </row>
    <row r="5" spans="1:3" ht="24" customHeight="1" x14ac:dyDescent="0.25">
      <c r="A5" s="669" t="s">
        <v>585</v>
      </c>
      <c r="B5" s="669"/>
      <c r="C5" s="669"/>
    </row>
    <row r="6" spans="1:3" ht="23.25" customHeight="1" x14ac:dyDescent="0.25">
      <c r="A6" s="669" t="s">
        <v>586</v>
      </c>
      <c r="B6" s="669"/>
      <c r="C6" s="669"/>
    </row>
    <row r="7" spans="1:3" ht="70.5" customHeight="1" x14ac:dyDescent="0.25">
      <c r="A7" s="670" t="s">
        <v>587</v>
      </c>
      <c r="B7" s="670"/>
      <c r="C7" s="670"/>
    </row>
    <row r="8" spans="1:3" ht="26.25" customHeight="1" x14ac:dyDescent="0.25">
      <c r="A8" s="671" t="s">
        <v>588</v>
      </c>
      <c r="B8" s="671"/>
      <c r="C8" s="671"/>
    </row>
    <row r="9" spans="1:3" ht="28.5" customHeight="1" x14ac:dyDescent="0.25">
      <c r="A9" s="672" t="s">
        <v>683</v>
      </c>
      <c r="B9" s="672"/>
      <c r="C9" s="672"/>
    </row>
    <row r="10" spans="1:3" ht="63" customHeight="1" x14ac:dyDescent="0.25">
      <c r="A10" s="673" t="s">
        <v>613</v>
      </c>
      <c r="B10" s="673"/>
      <c r="C10" s="673"/>
    </row>
    <row r="11" spans="1:3" ht="15" customHeight="1" x14ac:dyDescent="0.25">
      <c r="A11" s="674"/>
      <c r="B11" s="674"/>
      <c r="C11" s="674"/>
    </row>
    <row r="12" spans="1:3" ht="53.25" customHeight="1" x14ac:dyDescent="0.25">
      <c r="A12" s="665" t="s">
        <v>589</v>
      </c>
      <c r="B12" s="665"/>
      <c r="C12" s="665"/>
    </row>
    <row r="13" spans="1:3" ht="20.25" customHeight="1" x14ac:dyDescent="0.25">
      <c r="A13" s="678" t="s">
        <v>590</v>
      </c>
      <c r="B13" s="678"/>
      <c r="C13" s="678"/>
    </row>
    <row r="14" spans="1:3" ht="70.5" customHeight="1" x14ac:dyDescent="0.25">
      <c r="A14" s="670" t="s">
        <v>591</v>
      </c>
      <c r="B14" s="670"/>
      <c r="C14" s="670"/>
    </row>
    <row r="15" spans="1:3" ht="34.5" customHeight="1" x14ac:dyDescent="0.25">
      <c r="A15" s="679" t="s">
        <v>592</v>
      </c>
      <c r="B15" s="679"/>
      <c r="C15" s="679"/>
    </row>
    <row r="16" spans="1:3" ht="31.5" customHeight="1" x14ac:dyDescent="0.25">
      <c r="A16" s="672" t="s">
        <v>681</v>
      </c>
      <c r="B16" s="672"/>
      <c r="C16" s="672"/>
    </row>
    <row r="17" spans="1:3" ht="75" customHeight="1" x14ac:dyDescent="0.25">
      <c r="A17" s="673" t="s">
        <v>613</v>
      </c>
      <c r="B17" s="673"/>
      <c r="C17" s="673"/>
    </row>
    <row r="18" spans="1:3" ht="15" customHeight="1" x14ac:dyDescent="0.25">
      <c r="A18" s="674"/>
      <c r="B18" s="674"/>
      <c r="C18" s="674"/>
    </row>
    <row r="19" spans="1:3" ht="35.25" customHeight="1" x14ac:dyDescent="0.25">
      <c r="A19" s="673" t="s">
        <v>593</v>
      </c>
      <c r="B19" s="673"/>
      <c r="C19" s="673"/>
    </row>
    <row r="20" spans="1:3" ht="18.75" customHeight="1" x14ac:dyDescent="0.25">
      <c r="A20" s="673" t="s">
        <v>594</v>
      </c>
      <c r="B20" s="673"/>
      <c r="C20" s="673"/>
    </row>
    <row r="21" spans="1:3" ht="15.6" customHeight="1" x14ac:dyDescent="0.25">
      <c r="A21" s="245" t="s">
        <v>595</v>
      </c>
      <c r="B21" s="246"/>
      <c r="C21" s="245"/>
    </row>
    <row r="22" spans="1:3" x14ac:dyDescent="0.25">
      <c r="A22" s="675"/>
      <c r="B22" s="676"/>
      <c r="C22" s="676"/>
    </row>
    <row r="23" spans="1:3" x14ac:dyDescent="0.25">
      <c r="A23" s="247"/>
      <c r="B23" s="248">
        <f>НМЦ!E16</f>
        <v>45374049.140000001</v>
      </c>
      <c r="C23" s="247" t="s">
        <v>596</v>
      </c>
    </row>
    <row r="24" spans="1:3" ht="36" customHeight="1" x14ac:dyDescent="0.25">
      <c r="A24" s="677"/>
      <c r="B24" s="677"/>
      <c r="C24" s="249" t="s">
        <v>597</v>
      </c>
    </row>
  </sheetData>
  <mergeCells count="22">
    <mergeCell ref="A19:C19"/>
    <mergeCell ref="A20:C20"/>
    <mergeCell ref="A22:C22"/>
    <mergeCell ref="A24:B24"/>
    <mergeCell ref="A13:C13"/>
    <mergeCell ref="A14:C14"/>
    <mergeCell ref="A15:C15"/>
    <mergeCell ref="A16:C16"/>
    <mergeCell ref="A17:C17"/>
    <mergeCell ref="A18:C18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7"/>
  <sheetViews>
    <sheetView zoomScaleNormal="100" zoomScaleSheetLayoutView="100" workbookViewId="0">
      <selection sqref="A1:O26"/>
    </sheetView>
  </sheetViews>
  <sheetFormatPr defaultColWidth="9.140625" defaultRowHeight="15" x14ac:dyDescent="0.25"/>
  <cols>
    <col min="1" max="1" width="12.7109375" style="205" bestFit="1" customWidth="1"/>
    <col min="2" max="6" width="9.140625" style="205"/>
    <col min="7" max="7" width="15.28515625" style="205" customWidth="1"/>
    <col min="8" max="16384" width="9.140625" style="205"/>
  </cols>
  <sheetData>
    <row r="1" spans="1:16" ht="15.75" x14ac:dyDescent="0.25">
      <c r="A1" s="682" t="s">
        <v>837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250"/>
    </row>
    <row r="2" spans="1:16" ht="15.75" x14ac:dyDescent="0.25">
      <c r="A2" s="682" t="s">
        <v>598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250"/>
    </row>
    <row r="3" spans="1:16" ht="15.75" x14ac:dyDescent="0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50"/>
    </row>
    <row r="4" spans="1:16" ht="61.15" customHeight="1" x14ac:dyDescent="0.25">
      <c r="A4" s="686" t="s">
        <v>599</v>
      </c>
      <c r="B4" s="686"/>
      <c r="C4" s="685" t="str">
        <f>НМЦ!A3</f>
        <v>Всесезонный туристско-рекреационный комплекс Каспийский прибрежный кластер», Республика Дагестан. Многофункциональный центр.</v>
      </c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379"/>
      <c r="O4" s="226"/>
      <c r="P4" s="250"/>
    </row>
    <row r="5" spans="1:16" ht="15.75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50"/>
    </row>
    <row r="6" spans="1:16" ht="15.75" x14ac:dyDescent="0.25">
      <c r="A6" s="683" t="s">
        <v>600</v>
      </c>
      <c r="B6" s="683"/>
      <c r="C6" s="683"/>
      <c r="D6" s="683"/>
      <c r="E6" s="683"/>
      <c r="F6" s="683"/>
      <c r="G6" s="252">
        <f>НМЦ!E16</f>
        <v>45374049.140000001</v>
      </c>
      <c r="H6" s="251"/>
      <c r="I6" s="251"/>
      <c r="J6" s="251"/>
      <c r="K6" s="251"/>
      <c r="L6" s="251"/>
      <c r="M6" s="251"/>
      <c r="N6" s="251"/>
      <c r="O6" s="251"/>
      <c r="P6" s="250"/>
    </row>
    <row r="7" spans="1:16" ht="15.75" x14ac:dyDescent="0.25">
      <c r="A7" s="684" t="str">
        <f>[65]!СуммаПрописью(G6)</f>
        <v>Сорок пять миллионов триста семьдесят четыре тысячи сорок девять рублей 14 копеек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250"/>
    </row>
    <row r="8" spans="1:16" ht="15.75" x14ac:dyDescent="0.25">
      <c r="A8" s="226" t="s">
        <v>601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50"/>
    </row>
    <row r="9" spans="1:16" s="424" customFormat="1" ht="15.75" x14ac:dyDescent="0.25">
      <c r="A9" s="253" t="s">
        <v>964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423"/>
    </row>
    <row r="10" spans="1:16" ht="15.75" x14ac:dyDescent="0.25">
      <c r="A10" s="253" t="s">
        <v>602</v>
      </c>
      <c r="B10" s="253"/>
      <c r="C10" s="253"/>
      <c r="D10" s="253"/>
      <c r="E10" s="253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50"/>
    </row>
    <row r="11" spans="1:16" ht="15.75" x14ac:dyDescent="0.25">
      <c r="A11" s="288" t="s">
        <v>603</v>
      </c>
      <c r="C11" s="254"/>
      <c r="D11" s="254"/>
      <c r="E11" s="254"/>
      <c r="F11" s="255"/>
      <c r="G11" s="226"/>
      <c r="H11" s="226"/>
      <c r="I11" s="226"/>
      <c r="J11" s="226"/>
      <c r="K11" s="226"/>
      <c r="L11" s="226"/>
      <c r="M11" s="226"/>
      <c r="N11" s="226"/>
      <c r="O11" s="226"/>
      <c r="P11" s="250"/>
    </row>
    <row r="12" spans="1:16" ht="15.75" x14ac:dyDescent="0.25">
      <c r="A12" s="288" t="s">
        <v>677</v>
      </c>
      <c r="C12" s="254"/>
      <c r="D12" s="254"/>
      <c r="E12" s="254"/>
      <c r="F12" s="255"/>
      <c r="G12" s="226"/>
      <c r="H12" s="226"/>
      <c r="I12" s="226"/>
      <c r="J12" s="226"/>
      <c r="K12" s="226"/>
      <c r="L12" s="226"/>
      <c r="M12" s="226"/>
      <c r="N12" s="226"/>
      <c r="O12" s="226"/>
      <c r="P12" s="250"/>
    </row>
    <row r="13" spans="1:16" ht="15.75" x14ac:dyDescent="0.25">
      <c r="A13" s="288" t="s">
        <v>604</v>
      </c>
      <c r="C13" s="254"/>
      <c r="D13" s="254"/>
      <c r="E13" s="254"/>
      <c r="F13" s="255"/>
      <c r="G13" s="226"/>
      <c r="H13" s="226"/>
      <c r="I13" s="226"/>
      <c r="J13" s="226"/>
      <c r="K13" s="226"/>
      <c r="L13" s="226"/>
      <c r="M13" s="226"/>
      <c r="N13" s="226"/>
      <c r="O13" s="226"/>
      <c r="P13" s="250"/>
    </row>
    <row r="14" spans="1:16" ht="15.75" x14ac:dyDescent="0.25">
      <c r="A14" s="288" t="s">
        <v>605</v>
      </c>
      <c r="C14" s="254"/>
      <c r="D14" s="254"/>
      <c r="E14" s="254"/>
      <c r="F14" s="255"/>
      <c r="G14" s="226"/>
      <c r="H14" s="226"/>
      <c r="I14" s="226"/>
      <c r="J14" s="226"/>
      <c r="K14" s="226"/>
      <c r="L14" s="226"/>
      <c r="M14" s="226"/>
      <c r="N14" s="226"/>
      <c r="O14" s="226"/>
      <c r="P14" s="250"/>
    </row>
    <row r="15" spans="1:16" ht="15.75" x14ac:dyDescent="0.25">
      <c r="A15" s="253" t="s">
        <v>606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50"/>
    </row>
    <row r="16" spans="1:16" ht="16.5" customHeight="1" x14ac:dyDescent="0.25">
      <c r="A16" s="681" t="s">
        <v>607</v>
      </c>
      <c r="B16" s="681"/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226"/>
      <c r="N16" s="226"/>
      <c r="O16" s="226"/>
      <c r="P16" s="250"/>
    </row>
    <row r="17" spans="1:16" ht="16.5" customHeight="1" x14ac:dyDescent="0.25">
      <c r="A17" s="681" t="s">
        <v>997</v>
      </c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226"/>
      <c r="O17" s="226"/>
      <c r="P17" s="250"/>
    </row>
    <row r="18" spans="1:16" ht="15.75" x14ac:dyDescent="0.25">
      <c r="A18" s="253" t="s">
        <v>608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26"/>
      <c r="M18" s="226"/>
      <c r="N18" s="226"/>
      <c r="O18" s="226"/>
      <c r="P18" s="250"/>
    </row>
    <row r="19" spans="1:16" ht="29.25" customHeight="1" x14ac:dyDescent="0.25">
      <c r="A19" s="681" t="s">
        <v>609</v>
      </c>
      <c r="B19" s="681"/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226"/>
      <c r="P19" s="250"/>
    </row>
    <row r="20" spans="1:16" ht="15.6" customHeight="1" x14ac:dyDescent="0.25">
      <c r="A20" s="287"/>
      <c r="B20" s="254"/>
      <c r="C20" s="254"/>
      <c r="D20" s="256"/>
      <c r="E20" s="253"/>
      <c r="F20" s="253"/>
      <c r="G20" s="253"/>
      <c r="H20" s="253"/>
      <c r="I20" s="253"/>
      <c r="J20" s="253"/>
      <c r="K20" s="253"/>
      <c r="L20" s="226"/>
      <c r="M20" s="226"/>
      <c r="N20" s="226"/>
      <c r="O20" s="226"/>
      <c r="P20" s="250"/>
    </row>
    <row r="21" spans="1:16" ht="15.75" x14ac:dyDescent="0.25">
      <c r="A21" s="253" t="s">
        <v>610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26"/>
      <c r="M21" s="226"/>
      <c r="N21" s="226"/>
      <c r="O21" s="226"/>
      <c r="P21" s="250"/>
    </row>
    <row r="22" spans="1:16" ht="15.75" x14ac:dyDescent="0.25">
      <c r="A22" s="25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26"/>
      <c r="M22" s="226"/>
      <c r="N22" s="226"/>
      <c r="O22" s="226"/>
      <c r="P22" s="250"/>
    </row>
    <row r="23" spans="1:16" ht="15.75" x14ac:dyDescent="0.25">
      <c r="A23" s="253" t="s">
        <v>611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26"/>
      <c r="M23" s="226"/>
      <c r="N23" s="226"/>
      <c r="O23" s="226"/>
      <c r="P23" s="250"/>
    </row>
    <row r="24" spans="1:16" ht="15.75" x14ac:dyDescent="0.25">
      <c r="A24" s="253" t="s">
        <v>612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26"/>
      <c r="M24" s="226"/>
      <c r="N24" s="226"/>
      <c r="O24" s="226"/>
      <c r="P24" s="250"/>
    </row>
    <row r="25" spans="1:16" ht="15.75" x14ac:dyDescent="0.2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26"/>
      <c r="M25" s="226"/>
      <c r="N25" s="226"/>
      <c r="O25" s="226"/>
      <c r="P25" s="250"/>
    </row>
    <row r="26" spans="1:16" ht="49.5" customHeight="1" x14ac:dyDescent="0.25">
      <c r="A26" s="680" t="s">
        <v>734</v>
      </c>
      <c r="B26" s="680"/>
      <c r="C26" s="680"/>
      <c r="D26" s="680"/>
      <c r="E26" s="680"/>
      <c r="F26" s="680"/>
      <c r="G26" s="680"/>
      <c r="H26" s="680"/>
      <c r="I26" s="369"/>
      <c r="J26" s="369"/>
      <c r="K26" s="370" t="s">
        <v>735</v>
      </c>
      <c r="L26" s="369"/>
      <c r="O26" s="257"/>
      <c r="P26" s="250"/>
    </row>
    <row r="27" spans="1:16" ht="15.75" x14ac:dyDescent="0.25">
      <c r="A27" s="226"/>
      <c r="B27" s="226"/>
      <c r="C27" s="226"/>
      <c r="D27" s="226"/>
      <c r="E27" s="226"/>
      <c r="F27" s="226"/>
      <c r="G27" s="253"/>
      <c r="H27" s="258"/>
      <c r="I27" s="258"/>
      <c r="J27" s="258"/>
      <c r="K27" s="226"/>
      <c r="L27" s="226"/>
      <c r="O27" s="226"/>
      <c r="P27" s="250"/>
    </row>
  </sheetData>
  <mergeCells count="10">
    <mergeCell ref="A26:H26"/>
    <mergeCell ref="A19:N19"/>
    <mergeCell ref="A1:O1"/>
    <mergeCell ref="A2:O2"/>
    <mergeCell ref="A6:F6"/>
    <mergeCell ref="A7:O7"/>
    <mergeCell ref="A16:L16"/>
    <mergeCell ref="C4:M4"/>
    <mergeCell ref="A4:B4"/>
    <mergeCell ref="A17:M17"/>
  </mergeCells>
  <pageMargins left="0.7" right="0.7" top="0.75" bottom="0.75" header="0.3" footer="0.3"/>
  <pageSetup paperSize="9" scale="63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0"/>
  <sheetViews>
    <sheetView tabSelected="1" zoomScaleNormal="100" zoomScaleSheetLayoutView="100" workbookViewId="0">
      <selection activeCell="J16" sqref="J16"/>
    </sheetView>
  </sheetViews>
  <sheetFormatPr defaultColWidth="9.140625" defaultRowHeight="15" x14ac:dyDescent="0.25"/>
  <cols>
    <col min="1" max="1" width="5.42578125" style="205" customWidth="1"/>
    <col min="2" max="2" width="52.42578125" style="205" customWidth="1"/>
    <col min="3" max="3" width="16.140625" style="205" customWidth="1"/>
    <col min="4" max="4" width="18" style="205" customWidth="1"/>
    <col min="5" max="5" width="16.140625" style="205" customWidth="1"/>
    <col min="6" max="6" width="15.42578125" style="205" customWidth="1"/>
    <col min="7" max="7" width="12.42578125" style="205" bestFit="1" customWidth="1"/>
    <col min="8" max="8" width="15.42578125" style="205" customWidth="1"/>
    <col min="9" max="9" width="9.140625" style="205"/>
    <col min="10" max="10" width="11.7109375" style="205" bestFit="1" customWidth="1"/>
    <col min="11" max="11" width="9.140625" style="205"/>
    <col min="12" max="12" width="12" style="205" bestFit="1" customWidth="1"/>
    <col min="13" max="13" width="12.42578125" style="205" bestFit="1" customWidth="1"/>
    <col min="14" max="15" width="9.140625" style="205"/>
    <col min="16" max="16" width="9.85546875" style="205" bestFit="1" customWidth="1"/>
    <col min="17" max="16384" width="9.140625" style="205"/>
  </cols>
  <sheetData>
    <row r="1" spans="1:19" ht="15.75" x14ac:dyDescent="0.25">
      <c r="A1" s="688" t="s">
        <v>836</v>
      </c>
      <c r="B1" s="688"/>
      <c r="C1" s="688"/>
      <c r="D1" s="688"/>
      <c r="E1" s="688"/>
    </row>
    <row r="2" spans="1:19" ht="24.6" customHeight="1" x14ac:dyDescent="0.25">
      <c r="A2" s="688" t="s">
        <v>523</v>
      </c>
      <c r="B2" s="688"/>
      <c r="C2" s="688"/>
      <c r="D2" s="688"/>
      <c r="E2" s="688"/>
    </row>
    <row r="3" spans="1:19" ht="39.6" customHeight="1" x14ac:dyDescent="0.25">
      <c r="A3" s="689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B3" s="690"/>
      <c r="C3" s="690"/>
      <c r="D3" s="690"/>
      <c r="E3" s="690"/>
    </row>
    <row r="4" spans="1:19" ht="15.75" x14ac:dyDescent="0.25">
      <c r="A4" s="206"/>
      <c r="B4" s="207"/>
      <c r="C4" s="207"/>
      <c r="D4" s="207"/>
      <c r="E4" s="207"/>
    </row>
    <row r="5" spans="1:19" ht="32.25" customHeight="1" x14ac:dyDescent="0.25">
      <c r="A5" s="208" t="s">
        <v>524</v>
      </c>
      <c r="B5" s="208"/>
      <c r="C5" s="235">
        <f>ROUNDUP((C7-C6)/30.5,1)</f>
        <v>12.9</v>
      </c>
      <c r="D5" s="234" t="s">
        <v>469</v>
      </c>
      <c r="E5" s="208"/>
    </row>
    <row r="6" spans="1:19" ht="15.75" hidden="1" x14ac:dyDescent="0.25">
      <c r="A6" s="208" t="s">
        <v>446</v>
      </c>
      <c r="B6" s="208"/>
      <c r="C6" s="289">
        <f>НМЦК!F27</f>
        <v>45281</v>
      </c>
      <c r="D6" s="234"/>
      <c r="E6" s="208"/>
    </row>
    <row r="7" spans="1:19" ht="15.75" hidden="1" x14ac:dyDescent="0.25">
      <c r="A7" s="208" t="s">
        <v>447</v>
      </c>
      <c r="B7" s="208"/>
      <c r="C7" s="289">
        <f>НМЦК!F28</f>
        <v>45672</v>
      </c>
      <c r="D7" s="234"/>
      <c r="E7" s="208"/>
    </row>
    <row r="8" spans="1:19" ht="15.75" x14ac:dyDescent="0.25">
      <c r="A8" s="208"/>
      <c r="B8" s="209"/>
      <c r="C8" s="209"/>
      <c r="D8" s="209"/>
      <c r="E8" s="209"/>
    </row>
    <row r="9" spans="1:19" ht="15.75" customHeight="1" x14ac:dyDescent="0.25">
      <c r="A9" s="691" t="s">
        <v>525</v>
      </c>
      <c r="B9" s="691" t="s">
        <v>526</v>
      </c>
      <c r="C9" s="691" t="s">
        <v>527</v>
      </c>
      <c r="D9" s="691"/>
      <c r="E9" s="691"/>
    </row>
    <row r="10" spans="1:19" ht="15.75" customHeight="1" x14ac:dyDescent="0.25">
      <c r="A10" s="691"/>
      <c r="B10" s="691"/>
      <c r="C10" s="691"/>
      <c r="D10" s="691"/>
      <c r="E10" s="691"/>
    </row>
    <row r="11" spans="1:19" ht="15.75" x14ac:dyDescent="0.25">
      <c r="A11" s="691"/>
      <c r="B11" s="691"/>
      <c r="C11" s="210" t="s">
        <v>528</v>
      </c>
      <c r="D11" s="210" t="s">
        <v>529</v>
      </c>
      <c r="E11" s="210" t="s">
        <v>530</v>
      </c>
    </row>
    <row r="12" spans="1:19" ht="30" customHeight="1" x14ac:dyDescent="0.25">
      <c r="A12" s="210">
        <v>1</v>
      </c>
      <c r="B12" s="210">
        <v>2</v>
      </c>
      <c r="C12" s="210">
        <v>3</v>
      </c>
      <c r="D12" s="210">
        <v>4</v>
      </c>
      <c r="E12" s="210">
        <v>5</v>
      </c>
      <c r="F12" s="211"/>
      <c r="G12" s="212"/>
    </row>
    <row r="13" spans="1:19" ht="30" customHeight="1" x14ac:dyDescent="0.25">
      <c r="A13" s="641">
        <v>1</v>
      </c>
      <c r="B13" s="642" t="s">
        <v>963</v>
      </c>
      <c r="C13" s="363">
        <f>НМЦК!F14</f>
        <v>5166666.67</v>
      </c>
      <c r="D13" s="363">
        <f>C13*0.2</f>
        <v>1033333.33</v>
      </c>
      <c r="E13" s="363">
        <f>C13+D13</f>
        <v>6200000</v>
      </c>
      <c r="F13" s="211"/>
      <c r="G13" s="212"/>
    </row>
    <row r="14" spans="1:19" ht="42" customHeight="1" x14ac:dyDescent="0.25">
      <c r="A14" s="213">
        <v>2</v>
      </c>
      <c r="B14" s="214" t="s">
        <v>531</v>
      </c>
      <c r="C14" s="215">
        <f>НМЦК!F15+НМЦК!F17</f>
        <v>12150842.65</v>
      </c>
      <c r="D14" s="215">
        <f t="shared" ref="D14:D15" si="0">C14*0.2</f>
        <v>2430168.5299999998</v>
      </c>
      <c r="E14" s="215">
        <f t="shared" ref="E14:E15" si="1">C14+D14</f>
        <v>14581011.18</v>
      </c>
      <c r="G14" s="216"/>
      <c r="H14" s="687"/>
      <c r="I14" s="687"/>
      <c r="J14" s="687"/>
      <c r="K14" s="687"/>
      <c r="L14" s="217"/>
      <c r="M14" s="218"/>
      <c r="N14" s="219"/>
      <c r="O14" s="219"/>
      <c r="P14" s="219"/>
      <c r="Q14" s="219"/>
      <c r="R14" s="219"/>
      <c r="S14" s="219"/>
    </row>
    <row r="15" spans="1:19" ht="44.25" customHeight="1" x14ac:dyDescent="0.25">
      <c r="A15" s="213">
        <v>3</v>
      </c>
      <c r="B15" s="214" t="s">
        <v>532</v>
      </c>
      <c r="C15" s="363">
        <f>НМЦК!F16+НМЦК!F18</f>
        <v>20494198.300000001</v>
      </c>
      <c r="D15" s="215">
        <f t="shared" si="0"/>
        <v>4098839.66</v>
      </c>
      <c r="E15" s="215">
        <f t="shared" si="1"/>
        <v>24593037.960000001</v>
      </c>
      <c r="L15" s="219"/>
      <c r="M15" s="219"/>
      <c r="N15" s="219"/>
      <c r="O15" s="219"/>
      <c r="P15" s="219"/>
      <c r="Q15" s="219"/>
      <c r="R15" s="219"/>
      <c r="S15" s="219"/>
    </row>
    <row r="16" spans="1:19" ht="35.25" customHeight="1" x14ac:dyDescent="0.25">
      <c r="A16" s="220"/>
      <c r="B16" s="220" t="s">
        <v>533</v>
      </c>
      <c r="C16" s="221">
        <f>C13+C14+C15</f>
        <v>37811707.619999997</v>
      </c>
      <c r="D16" s="221">
        <f>D13+D14+D15</f>
        <v>7562341.5199999996</v>
      </c>
      <c r="E16" s="221">
        <f>E13+E14+E15</f>
        <v>45374049.140000001</v>
      </c>
      <c r="J16" s="216"/>
      <c r="L16" s="216"/>
      <c r="M16" s="222"/>
      <c r="P16" s="216"/>
    </row>
    <row r="17" spans="1:8" ht="31.5" x14ac:dyDescent="0.25">
      <c r="A17" s="364"/>
      <c r="B17" s="365" t="s">
        <v>534</v>
      </c>
      <c r="C17" s="366">
        <f>НМЦК!F19-НМЦК!B19</f>
        <v>1396533.3</v>
      </c>
      <c r="D17" s="366">
        <f>C17*0.2</f>
        <v>279306.65999999997</v>
      </c>
      <c r="E17" s="366">
        <f>C17+D17</f>
        <v>1675839.96</v>
      </c>
      <c r="G17" s="216"/>
      <c r="H17" s="216"/>
    </row>
    <row r="18" spans="1:8" ht="15.75" x14ac:dyDescent="0.25">
      <c r="A18" s="364"/>
      <c r="B18" s="367" t="s">
        <v>536</v>
      </c>
      <c r="C18" s="368">
        <f>НМЦК!F17+НМЦК!F18</f>
        <v>1506469.09</v>
      </c>
      <c r="D18" s="368">
        <f>C18*0.2</f>
        <v>301293.82</v>
      </c>
      <c r="E18" s="368">
        <f>C18+D18</f>
        <v>1807762.91</v>
      </c>
      <c r="F18" s="223"/>
    </row>
    <row r="19" spans="1:8" ht="15.75" x14ac:dyDescent="0.25">
      <c r="A19" s="209"/>
      <c r="B19" s="209"/>
      <c r="C19" s="290"/>
      <c r="D19" s="224"/>
      <c r="E19" s="224"/>
      <c r="F19" s="225"/>
    </row>
    <row r="20" spans="1:8" ht="46.5" customHeight="1" x14ac:dyDescent="0.25">
      <c r="A20" s="680" t="s">
        <v>734</v>
      </c>
      <c r="B20" s="680"/>
      <c r="C20" s="680"/>
      <c r="D20" s="359"/>
      <c r="E20" s="360" t="s">
        <v>735</v>
      </c>
    </row>
  </sheetData>
  <mergeCells count="8">
    <mergeCell ref="A20:C20"/>
    <mergeCell ref="H14:K14"/>
    <mergeCell ref="A1:E1"/>
    <mergeCell ref="A2:E2"/>
    <mergeCell ref="A3:E3"/>
    <mergeCell ref="A9:A11"/>
    <mergeCell ref="B9:B11"/>
    <mergeCell ref="C9:E10"/>
  </mergeCells>
  <pageMargins left="0.7" right="0.7" top="0.75" bottom="0.75" header="0.3" footer="0.3"/>
  <pageSetup paperSize="9" scale="80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2"/>
  <sheetViews>
    <sheetView topLeftCell="A12" zoomScaleNormal="100" zoomScaleSheetLayoutView="85" workbookViewId="0">
      <selection activeCell="G40" sqref="G40"/>
    </sheetView>
  </sheetViews>
  <sheetFormatPr defaultColWidth="9.140625" defaultRowHeight="15" x14ac:dyDescent="0.25"/>
  <cols>
    <col min="1" max="1" width="47.7109375" style="205" customWidth="1"/>
    <col min="2" max="2" width="25.140625" style="205" customWidth="1"/>
    <col min="3" max="3" width="18.85546875" style="205" customWidth="1"/>
    <col min="4" max="4" width="25.85546875" style="205" customWidth="1"/>
    <col min="5" max="5" width="20.42578125" style="205" customWidth="1"/>
    <col min="6" max="6" width="24.28515625" style="205" customWidth="1"/>
    <col min="7" max="7" width="26.7109375" style="205" customWidth="1"/>
    <col min="8" max="8" width="12.140625" style="205" customWidth="1"/>
    <col min="9" max="9" width="9.140625" style="205"/>
    <col min="10" max="10" width="11.7109375" style="205" customWidth="1"/>
    <col min="11" max="11" width="13.42578125" style="205" customWidth="1"/>
    <col min="12" max="12" width="16.28515625" style="205" customWidth="1"/>
    <col min="13" max="16384" width="9.140625" style="205"/>
  </cols>
  <sheetData>
    <row r="1" spans="1:7" ht="37.5" customHeight="1" x14ac:dyDescent="0.25">
      <c r="A1" s="716" t="s">
        <v>839</v>
      </c>
      <c r="B1" s="716"/>
      <c r="C1" s="716"/>
      <c r="D1" s="716"/>
      <c r="E1" s="716"/>
      <c r="F1" s="716"/>
      <c r="G1" s="643"/>
    </row>
    <row r="2" spans="1:7" ht="44.45" customHeight="1" x14ac:dyDescent="0.25">
      <c r="A2" s="227" t="s">
        <v>537</v>
      </c>
      <c r="B2" s="715" t="s">
        <v>994</v>
      </c>
      <c r="C2" s="715"/>
      <c r="D2" s="715"/>
      <c r="E2" s="715"/>
      <c r="F2" s="715"/>
      <c r="G2" s="643"/>
    </row>
    <row r="3" spans="1:7" ht="27" customHeight="1" x14ac:dyDescent="0.25">
      <c r="A3" s="227" t="s">
        <v>538</v>
      </c>
      <c r="B3" s="714" t="s">
        <v>962</v>
      </c>
      <c r="C3" s="714"/>
      <c r="D3" s="714"/>
      <c r="E3" s="714"/>
      <c r="F3" s="714"/>
      <c r="G3" s="645"/>
    </row>
    <row r="4" spans="1:7" ht="15.75" x14ac:dyDescent="0.25">
      <c r="A4" s="209"/>
      <c r="B4" s="209"/>
      <c r="C4" s="209"/>
      <c r="D4" s="209"/>
      <c r="E4" s="209"/>
      <c r="F4" s="209"/>
      <c r="G4" s="209"/>
    </row>
    <row r="5" spans="1:7" ht="15.75" x14ac:dyDescent="0.25">
      <c r="A5" s="228" t="s">
        <v>539</v>
      </c>
      <c r="B5" s="209"/>
      <c r="C5" s="209"/>
      <c r="D5" s="209"/>
      <c r="E5" s="209"/>
      <c r="F5" s="209"/>
      <c r="G5" s="209"/>
    </row>
    <row r="6" spans="1:7" ht="15.75" x14ac:dyDescent="0.25">
      <c r="A6" s="644"/>
      <c r="B6" s="644"/>
      <c r="C6" s="644"/>
      <c r="D6" s="644"/>
      <c r="E6" s="644"/>
      <c r="F6" s="644"/>
      <c r="G6" s="644"/>
    </row>
    <row r="7" spans="1:7" ht="15.75" x14ac:dyDescent="0.25">
      <c r="A7" s="228" t="s">
        <v>540</v>
      </c>
      <c r="B7" s="224"/>
      <c r="C7" s="224"/>
      <c r="D7" s="209"/>
      <c r="E7" s="209"/>
      <c r="F7" s="209"/>
      <c r="G7" s="209"/>
    </row>
    <row r="8" spans="1:7" ht="15.75" x14ac:dyDescent="0.25">
      <c r="A8" s="228" t="s">
        <v>541</v>
      </c>
      <c r="B8" s="228"/>
      <c r="C8" s="228"/>
      <c r="D8" s="228"/>
      <c r="E8" s="228"/>
      <c r="F8" s="228"/>
      <c r="G8" s="228"/>
    </row>
    <row r="9" spans="1:7" ht="14.25" customHeight="1" x14ac:dyDescent="0.25">
      <c r="A9" s="229" t="s">
        <v>551</v>
      </c>
      <c r="B9" s="352">
        <f>F26</f>
        <v>12.9</v>
      </c>
      <c r="C9" s="713" t="s">
        <v>469</v>
      </c>
      <c r="D9" s="713"/>
      <c r="E9" s="713"/>
      <c r="F9" s="713"/>
      <c r="G9" s="338"/>
    </row>
    <row r="10" spans="1:7" ht="15.75" x14ac:dyDescent="0.25">
      <c r="A10" s="209"/>
      <c r="B10" s="209"/>
      <c r="C10" s="209"/>
      <c r="D10" s="209"/>
      <c r="E10" s="209"/>
      <c r="F10" s="209"/>
      <c r="G10" s="339"/>
    </row>
    <row r="11" spans="1:7" ht="131.25" customHeight="1" x14ac:dyDescent="0.25">
      <c r="A11" s="708" t="s">
        <v>542</v>
      </c>
      <c r="B11" s="710" t="s">
        <v>682</v>
      </c>
      <c r="C11" s="710" t="s">
        <v>543</v>
      </c>
      <c r="D11" s="710" t="s">
        <v>552</v>
      </c>
      <c r="E11" s="710" t="s">
        <v>544</v>
      </c>
      <c r="F11" s="712" t="s">
        <v>545</v>
      </c>
      <c r="G11" s="340"/>
    </row>
    <row r="12" spans="1:7" ht="21.75" customHeight="1" x14ac:dyDescent="0.25">
      <c r="A12" s="709"/>
      <c r="B12" s="711"/>
      <c r="C12" s="711"/>
      <c r="D12" s="711"/>
      <c r="E12" s="711"/>
      <c r="F12" s="712"/>
      <c r="G12" s="341"/>
    </row>
    <row r="13" spans="1:7" ht="15.75" x14ac:dyDescent="0.25">
      <c r="A13" s="236">
        <v>1</v>
      </c>
      <c r="B13" s="237">
        <v>2</v>
      </c>
      <c r="C13" s="236">
        <v>3</v>
      </c>
      <c r="D13" s="236">
        <v>4</v>
      </c>
      <c r="E13" s="236">
        <v>5</v>
      </c>
      <c r="F13" s="236">
        <v>6</v>
      </c>
      <c r="G13" s="342"/>
    </row>
    <row r="14" spans="1:7" ht="15.75" x14ac:dyDescent="0.25">
      <c r="A14" s="479" t="s">
        <v>963</v>
      </c>
      <c r="B14" s="478">
        <f>Концепция!C10</f>
        <v>5166666.67</v>
      </c>
      <c r="C14" s="640">
        <v>1</v>
      </c>
      <c r="D14" s="478">
        <f>B14*C14</f>
        <v>5166666.67</v>
      </c>
      <c r="E14" s="477">
        <v>1</v>
      </c>
      <c r="F14" s="478">
        <f>D14*E14</f>
        <v>5166666.67</v>
      </c>
      <c r="G14" s="342"/>
    </row>
    <row r="15" spans="1:7" ht="15.75" x14ac:dyDescent="0.25">
      <c r="A15" s="230" t="s">
        <v>531</v>
      </c>
      <c r="B15" s="231">
        <f>'Cводная смета ПИР'!G17</f>
        <v>10573670.560000001</v>
      </c>
      <c r="C15" s="362">
        <f>C23</f>
        <v>1.008</v>
      </c>
      <c r="D15" s="231">
        <f>B15*C15</f>
        <v>10658259.92</v>
      </c>
      <c r="E15" s="362">
        <f>F41</f>
        <v>1.0364</v>
      </c>
      <c r="F15" s="231">
        <f t="shared" ref="F15:F17" si="0">D15*E15</f>
        <v>11046220.58</v>
      </c>
      <c r="G15" s="343"/>
    </row>
    <row r="16" spans="1:7" ht="35.25" customHeight="1" x14ac:dyDescent="0.25">
      <c r="A16" s="333" t="s">
        <v>2</v>
      </c>
      <c r="B16" s="231">
        <f>'Cводная смета ПИР'!G22</f>
        <v>19232813.75</v>
      </c>
      <c r="C16" s="362">
        <f>C23</f>
        <v>1.008</v>
      </c>
      <c r="D16" s="231">
        <f>B16*C16</f>
        <v>19386676.260000002</v>
      </c>
      <c r="E16" s="362">
        <f>F41</f>
        <v>1.0364</v>
      </c>
      <c r="F16" s="231">
        <f t="shared" si="0"/>
        <v>20092351.280000001</v>
      </c>
      <c r="G16" s="343"/>
    </row>
    <row r="17" spans="1:13" ht="31.5" x14ac:dyDescent="0.25">
      <c r="A17" s="230" t="s">
        <v>553</v>
      </c>
      <c r="B17" s="231">
        <f>B15*0.1</f>
        <v>1057367.06</v>
      </c>
      <c r="C17" s="640">
        <f>C23</f>
        <v>1.008</v>
      </c>
      <c r="D17" s="231">
        <f>B17*C17</f>
        <v>1065826</v>
      </c>
      <c r="E17" s="362">
        <f>F41</f>
        <v>1.0364</v>
      </c>
      <c r="F17" s="231">
        <f t="shared" si="0"/>
        <v>1104622.07</v>
      </c>
      <c r="G17" s="343"/>
    </row>
    <row r="18" spans="1:13" ht="36" customHeight="1" x14ac:dyDescent="0.25">
      <c r="A18" s="230" t="s">
        <v>680</v>
      </c>
      <c r="B18" s="231">
        <f>B16*0.02</f>
        <v>384656.28</v>
      </c>
      <c r="C18" s="362">
        <f>C23</f>
        <v>1.008</v>
      </c>
      <c r="D18" s="231">
        <f>B18*C18</f>
        <v>387733.53</v>
      </c>
      <c r="E18" s="362">
        <f>F41</f>
        <v>1.0364</v>
      </c>
      <c r="F18" s="231">
        <f>D18*E18-0.01</f>
        <v>401847.02</v>
      </c>
      <c r="G18" s="343"/>
    </row>
    <row r="19" spans="1:13" ht="15.75" x14ac:dyDescent="0.25">
      <c r="A19" s="334" t="s">
        <v>546</v>
      </c>
      <c r="B19" s="337">
        <f>B14+B15+B16+B17+B18</f>
        <v>36415174.32</v>
      </c>
      <c r="C19" s="335"/>
      <c r="D19" s="337">
        <f>D14+D15+D16+D17+D18</f>
        <v>36665162.380000003</v>
      </c>
      <c r="E19" s="336"/>
      <c r="F19" s="337">
        <f>F14+F15+F16+F17+F18</f>
        <v>37811707.619999997</v>
      </c>
      <c r="G19" s="344"/>
    </row>
    <row r="20" spans="1:13" ht="15.75" x14ac:dyDescent="0.25">
      <c r="A20" s="334" t="s">
        <v>547</v>
      </c>
      <c r="B20" s="337">
        <f>B19*0.2</f>
        <v>7283034.8600000003</v>
      </c>
      <c r="C20" s="335"/>
      <c r="D20" s="337">
        <f>D19*0.2</f>
        <v>7333032.4800000004</v>
      </c>
      <c r="E20" s="336"/>
      <c r="F20" s="337">
        <f>F19*0.2</f>
        <v>7562341.5199999996</v>
      </c>
      <c r="G20" s="345"/>
    </row>
    <row r="21" spans="1:13" ht="15.75" x14ac:dyDescent="0.25">
      <c r="A21" s="334" t="s">
        <v>548</v>
      </c>
      <c r="B21" s="337">
        <f>B19+B20</f>
        <v>43698209.18</v>
      </c>
      <c r="C21" s="335"/>
      <c r="D21" s="337">
        <f>D19+D20</f>
        <v>43998194.859999999</v>
      </c>
      <c r="E21" s="336"/>
      <c r="F21" s="337">
        <f>F19+F20</f>
        <v>45374049.140000001</v>
      </c>
      <c r="G21" s="345"/>
    </row>
    <row r="22" spans="1:13" ht="15.75" x14ac:dyDescent="0.25">
      <c r="A22" s="232"/>
      <c r="B22" s="233"/>
      <c r="C22" s="233"/>
      <c r="D22" s="233"/>
      <c r="E22" s="233"/>
      <c r="F22" s="233"/>
      <c r="G22" s="209"/>
    </row>
    <row r="23" spans="1:13" ht="36" customHeight="1" x14ac:dyDescent="0.25">
      <c r="A23" s="707" t="s">
        <v>2291</v>
      </c>
      <c r="B23" s="707"/>
      <c r="C23" s="635">
        <f>1.0048*1.0032</f>
        <v>1.008</v>
      </c>
      <c r="D23" s="714" t="s">
        <v>2292</v>
      </c>
      <c r="E23" s="714"/>
      <c r="F23" s="714"/>
      <c r="G23" s="224"/>
    </row>
    <row r="24" spans="1:13" ht="23.45" customHeight="1" x14ac:dyDescent="0.25">
      <c r="A24" s="238"/>
      <c r="B24" s="238"/>
      <c r="C24" s="238"/>
      <c r="D24" s="238"/>
      <c r="E24" s="238"/>
      <c r="F24" s="238"/>
      <c r="G24" s="224"/>
    </row>
    <row r="25" spans="1:13" x14ac:dyDescent="0.25">
      <c r="A25" s="703" t="s">
        <v>736</v>
      </c>
      <c r="B25" s="703"/>
      <c r="C25" s="703"/>
      <c r="D25" s="703"/>
      <c r="E25" s="703"/>
      <c r="F25" s="357">
        <v>45251</v>
      </c>
    </row>
    <row r="26" spans="1:13" ht="15.75" x14ac:dyDescent="0.25">
      <c r="A26" s="704" t="s">
        <v>554</v>
      </c>
      <c r="B26" s="705"/>
      <c r="C26" s="705"/>
      <c r="D26" s="705"/>
      <c r="E26" s="706"/>
      <c r="F26" s="358">
        <f>ROUNDUP((F28-F27)/30.5,1)</f>
        <v>12.9</v>
      </c>
    </row>
    <row r="27" spans="1:13" ht="15.75" x14ac:dyDescent="0.25">
      <c r="A27" s="704" t="s">
        <v>549</v>
      </c>
      <c r="B27" s="705"/>
      <c r="C27" s="705"/>
      <c r="D27" s="705"/>
      <c r="E27" s="706"/>
      <c r="F27" s="356">
        <v>45281</v>
      </c>
      <c r="G27" s="636">
        <v>45291</v>
      </c>
      <c r="H27" s="219" t="s">
        <v>555</v>
      </c>
      <c r="I27" s="219"/>
      <c r="J27" s="219"/>
      <c r="K27" s="637">
        <v>45657</v>
      </c>
      <c r="L27" s="219" t="s">
        <v>830</v>
      </c>
      <c r="M27" s="219"/>
    </row>
    <row r="28" spans="1:13" ht="15.75" x14ac:dyDescent="0.25">
      <c r="A28" s="704" t="s">
        <v>550</v>
      </c>
      <c r="B28" s="705"/>
      <c r="C28" s="705"/>
      <c r="D28" s="705"/>
      <c r="E28" s="706"/>
      <c r="F28" s="356">
        <v>45672</v>
      </c>
      <c r="G28" s="636">
        <v>45292</v>
      </c>
      <c r="H28" s="219" t="s">
        <v>556</v>
      </c>
      <c r="I28" s="219"/>
      <c r="J28" s="219"/>
      <c r="K28" s="637">
        <v>45658</v>
      </c>
      <c r="L28" s="219" t="s">
        <v>831</v>
      </c>
      <c r="M28" s="219"/>
    </row>
    <row r="29" spans="1:13" ht="29.25" customHeight="1" x14ac:dyDescent="0.25">
      <c r="A29" s="702" t="s">
        <v>557</v>
      </c>
      <c r="B29" s="702"/>
      <c r="C29" s="702"/>
      <c r="D29" s="702"/>
      <c r="E29" s="702"/>
      <c r="F29" s="410">
        <f>(G27-F27)/30.5/F26</f>
        <v>0.03</v>
      </c>
      <c r="G29" s="219"/>
      <c r="H29" s="219"/>
      <c r="I29" s="219"/>
      <c r="J29" s="219"/>
      <c r="K29" s="219"/>
      <c r="L29" s="219"/>
      <c r="M29" s="219"/>
    </row>
    <row r="30" spans="1:13" ht="15.75" customHeight="1" x14ac:dyDescent="0.25">
      <c r="A30" s="702" t="s">
        <v>562</v>
      </c>
      <c r="B30" s="702"/>
      <c r="C30" s="702"/>
      <c r="D30" s="702"/>
      <c r="E30" s="702"/>
      <c r="F30" s="410">
        <f>(K27-G28)/30.5/F26</f>
        <v>0.93</v>
      </c>
      <c r="G30" s="219"/>
      <c r="H30" s="219"/>
      <c r="I30" s="219"/>
      <c r="J30" s="219"/>
      <c r="K30" s="219"/>
      <c r="L30" s="219"/>
      <c r="M30" s="219"/>
    </row>
    <row r="31" spans="1:13" ht="15.75" customHeight="1" x14ac:dyDescent="0.25">
      <c r="A31" s="702" t="s">
        <v>832</v>
      </c>
      <c r="B31" s="702"/>
      <c r="C31" s="702"/>
      <c r="D31" s="702"/>
      <c r="E31" s="702"/>
      <c r="F31" s="410">
        <f>(F28-K28)/30.5/F26</f>
        <v>0.04</v>
      </c>
      <c r="G31" s="219"/>
      <c r="H31" s="219"/>
      <c r="I31" s="219"/>
      <c r="J31" s="219"/>
      <c r="K31" s="219"/>
      <c r="L31" s="219"/>
      <c r="M31" s="219"/>
    </row>
    <row r="32" spans="1:13" ht="33.75" customHeight="1" x14ac:dyDescent="0.25">
      <c r="A32" s="695" t="s">
        <v>732</v>
      </c>
      <c r="B32" s="696"/>
      <c r="C32" s="696"/>
      <c r="D32" s="696"/>
      <c r="E32" s="697"/>
      <c r="F32" s="346">
        <v>1.07</v>
      </c>
      <c r="G32" s="219"/>
      <c r="H32" s="219"/>
      <c r="I32" s="219"/>
      <c r="J32" s="219"/>
      <c r="K32" s="219"/>
      <c r="L32" s="219"/>
      <c r="M32" s="219"/>
    </row>
    <row r="33" spans="1:13" ht="39.75" customHeight="1" x14ac:dyDescent="0.25">
      <c r="A33" s="698" t="s">
        <v>559</v>
      </c>
      <c r="B33" s="698"/>
      <c r="C33" s="698"/>
      <c r="D33" s="347">
        <f>F32</f>
        <v>1.07</v>
      </c>
      <c r="E33" s="348" t="s">
        <v>558</v>
      </c>
      <c r="F33" s="349">
        <f>F32^(1/12)</f>
        <v>1.0057</v>
      </c>
      <c r="G33" s="219"/>
      <c r="H33" s="219"/>
      <c r="I33" s="219"/>
      <c r="J33" s="219"/>
      <c r="K33" s="219"/>
      <c r="L33" s="219"/>
      <c r="M33" s="219"/>
    </row>
    <row r="34" spans="1:13" ht="15.75" customHeight="1" x14ac:dyDescent="0.25">
      <c r="A34" s="699" t="s">
        <v>733</v>
      </c>
      <c r="B34" s="699"/>
      <c r="C34" s="699"/>
      <c r="D34" s="699"/>
      <c r="E34" s="699"/>
      <c r="F34" s="350">
        <v>1.0529999999999999</v>
      </c>
      <c r="G34" s="219"/>
      <c r="H34" s="219"/>
      <c r="I34" s="219"/>
      <c r="J34" s="219"/>
      <c r="K34" s="219"/>
      <c r="L34" s="219"/>
      <c r="M34" s="219"/>
    </row>
    <row r="35" spans="1:13" ht="15.75" customHeight="1" x14ac:dyDescent="0.25">
      <c r="A35" s="698" t="s">
        <v>563</v>
      </c>
      <c r="B35" s="698"/>
      <c r="C35" s="698"/>
      <c r="D35" s="347">
        <f>F34</f>
        <v>1.0529999999999999</v>
      </c>
      <c r="E35" s="348" t="s">
        <v>558</v>
      </c>
      <c r="F35" s="351">
        <f>F34^(1/12)</f>
        <v>1.0043</v>
      </c>
      <c r="G35" s="219"/>
      <c r="H35" s="219"/>
      <c r="I35" s="219"/>
      <c r="J35" s="219"/>
      <c r="K35" s="219"/>
      <c r="L35" s="219"/>
      <c r="M35" s="219"/>
    </row>
    <row r="36" spans="1:13" ht="15.75" customHeight="1" x14ac:dyDescent="0.25">
      <c r="A36" s="699" t="s">
        <v>833</v>
      </c>
      <c r="B36" s="699"/>
      <c r="C36" s="699"/>
      <c r="D36" s="699"/>
      <c r="E36" s="699"/>
      <c r="F36" s="350">
        <v>1.048</v>
      </c>
      <c r="G36" s="219"/>
      <c r="H36" s="219"/>
      <c r="I36" s="219"/>
      <c r="J36" s="219"/>
      <c r="K36" s="219"/>
      <c r="L36" s="219"/>
      <c r="M36" s="219"/>
    </row>
    <row r="37" spans="1:13" ht="15.75" customHeight="1" x14ac:dyDescent="0.25">
      <c r="A37" s="698" t="s">
        <v>834</v>
      </c>
      <c r="B37" s="698"/>
      <c r="C37" s="698"/>
      <c r="D37" s="347">
        <f>F36</f>
        <v>1.048</v>
      </c>
      <c r="E37" s="348" t="s">
        <v>558</v>
      </c>
      <c r="F37" s="351">
        <f>F36^(1/12)</f>
        <v>1.0039</v>
      </c>
      <c r="G37" s="219"/>
      <c r="H37" s="219"/>
      <c r="I37" s="219"/>
      <c r="J37" s="219"/>
      <c r="K37" s="219"/>
      <c r="L37" s="219"/>
      <c r="M37" s="219"/>
    </row>
    <row r="38" spans="1:13" ht="15.75" customHeight="1" x14ac:dyDescent="0.25">
      <c r="A38" s="353" t="s">
        <v>560</v>
      </c>
      <c r="B38" s="353"/>
      <c r="C38" s="692" t="str">
        <f>CONCATENATE("(",F33,"^",ROUND((F27-F25)/30.5,1),"+",F33,"^",ROUND((G27-F25)/30.5,1),")","/2")</f>
        <v>(1,0057^1+1,0057^1,3)/2</v>
      </c>
      <c r="D38" s="693"/>
      <c r="E38" s="694"/>
      <c r="F38" s="354">
        <f>(F33^ROUND((F27-F25)/30.5,1)+F33^ROUND((G27-F25)/30.5,1))/2</f>
        <v>1.0065999999999999</v>
      </c>
      <c r="G38" s="219"/>
      <c r="H38" s="219"/>
      <c r="I38" s="219"/>
      <c r="J38" s="219"/>
      <c r="K38" s="219"/>
      <c r="L38" s="219"/>
      <c r="M38" s="219"/>
    </row>
    <row r="39" spans="1:13" ht="15.75" customHeight="1" x14ac:dyDescent="0.25">
      <c r="A39" s="353" t="s">
        <v>564</v>
      </c>
      <c r="B39" s="353"/>
      <c r="C39" s="692" t="str">
        <f>CONCATENATE(F33,"^",ROUND((G28-F25)/30.5,1),"*","(",F35,"^1","+",F35,"^",ROUNDUP((K27-G28)/30.5,1),")","/2")</f>
        <v>1,0057^1,3*(1,0043^1+1,0043^12)/2</v>
      </c>
      <c r="D39" s="693"/>
      <c r="E39" s="694"/>
      <c r="F39" s="354">
        <f>F33^ROUND((G28-F25)/30.5,1)*(F35^1+F35^ROUNDUP((K27-G28)/30.5,1))/"2"</f>
        <v>1.0362</v>
      </c>
      <c r="G39" s="219"/>
      <c r="H39" s="219"/>
      <c r="I39" s="638"/>
      <c r="J39" s="219"/>
      <c r="K39" s="219"/>
      <c r="L39" s="219"/>
      <c r="M39" s="219"/>
    </row>
    <row r="40" spans="1:13" ht="15.75" customHeight="1" x14ac:dyDescent="0.25">
      <c r="A40" s="353" t="s">
        <v>835</v>
      </c>
      <c r="B40" s="353"/>
      <c r="C40" s="692" t="str">
        <f>CONCATENATE(F33,"^",ROUND((G28-F25)/30.5,1),"*",F35,"^",ROUND((K27-G28)/30.5,1),"*","(",F37,"^1","+",F37,"^",ROUNDUP((F28-K28)/30.5,1),")","/2")</f>
        <v>1,0057^1,3*1,0043^12*(1,0039^1+1,0039^0,5)/2</v>
      </c>
      <c r="D40" s="693"/>
      <c r="E40" s="694"/>
      <c r="F40" s="354">
        <f>F33^ROUND((G27-F25)/30.5,1)*F35^ROUND((K27-G28)/30.5,1)*(F37^1+F37^ROUNDUP((F28-K28)/30.5,1))/2</f>
        <v>1.0637000000000001</v>
      </c>
      <c r="G40" s="411"/>
      <c r="H40" s="411"/>
      <c r="I40" s="639"/>
      <c r="J40" s="219"/>
      <c r="K40" s="219"/>
      <c r="L40" s="219"/>
      <c r="M40" s="219"/>
    </row>
    <row r="41" spans="1:13" ht="15.75" customHeight="1" x14ac:dyDescent="0.25">
      <c r="A41" s="700" t="s">
        <v>561</v>
      </c>
      <c r="B41" s="701"/>
      <c r="C41" s="692" t="str">
        <f>CONCATENATE(F29,"*",F38,"+",F30,"*",F39,"+",F31,"*",F40)</f>
        <v>0,03*1,0066+0,93*1,0362+0,04*1,0637</v>
      </c>
      <c r="D41" s="693"/>
      <c r="E41" s="694"/>
      <c r="F41" s="355">
        <f>F29*F38+F30*F39+F31*F40</f>
        <v>1.0364</v>
      </c>
      <c r="G41" s="219"/>
      <c r="H41" s="219"/>
      <c r="I41" s="219"/>
      <c r="J41" s="219"/>
      <c r="K41" s="219"/>
      <c r="L41" s="219"/>
      <c r="M41" s="219"/>
    </row>
    <row r="42" spans="1:13" ht="51.75" customHeight="1" x14ac:dyDescent="0.25">
      <c r="A42" s="680" t="s">
        <v>734</v>
      </c>
      <c r="B42" s="680"/>
      <c r="C42" s="680"/>
      <c r="D42" s="359"/>
      <c r="E42" s="360" t="s">
        <v>735</v>
      </c>
      <c r="F42" s="361"/>
    </row>
  </sheetData>
  <mergeCells count="31">
    <mergeCell ref="A1:F1"/>
    <mergeCell ref="B3:F3"/>
    <mergeCell ref="E11:E12"/>
    <mergeCell ref="F11:F12"/>
    <mergeCell ref="C9:F9"/>
    <mergeCell ref="D23:F23"/>
    <mergeCell ref="B2:F2"/>
    <mergeCell ref="A23:B23"/>
    <mergeCell ref="A11:A12"/>
    <mergeCell ref="B11:B12"/>
    <mergeCell ref="C11:C12"/>
    <mergeCell ref="D11:D12"/>
    <mergeCell ref="A30:E30"/>
    <mergeCell ref="A31:E31"/>
    <mergeCell ref="A25:E25"/>
    <mergeCell ref="A26:E26"/>
    <mergeCell ref="A27:E27"/>
    <mergeCell ref="A28:E28"/>
    <mergeCell ref="A29:E29"/>
    <mergeCell ref="A42:C42"/>
    <mergeCell ref="C38:E38"/>
    <mergeCell ref="C39:E39"/>
    <mergeCell ref="A32:E32"/>
    <mergeCell ref="A33:C33"/>
    <mergeCell ref="A34:E34"/>
    <mergeCell ref="A35:C35"/>
    <mergeCell ref="A36:E36"/>
    <mergeCell ref="A37:C37"/>
    <mergeCell ref="C40:E40"/>
    <mergeCell ref="A41:B41"/>
    <mergeCell ref="C41:E41"/>
  </mergeCells>
  <pageMargins left="0.25" right="0.25" top="0.75" bottom="0.75" header="0.3" footer="0.3"/>
  <pageSetup paperSize="9" scale="61" fitToHeight="0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workbookViewId="0">
      <selection activeCell="B15" sqref="B15"/>
    </sheetView>
  </sheetViews>
  <sheetFormatPr defaultRowHeight="15" x14ac:dyDescent="0.25"/>
  <cols>
    <col min="1" max="1" width="29.7109375" style="421" customWidth="1"/>
    <col min="2" max="2" width="28" style="421" customWidth="1"/>
    <col min="3" max="3" width="26" style="421" customWidth="1"/>
    <col min="4" max="16384" width="9.140625" style="421"/>
  </cols>
  <sheetData>
    <row r="1" spans="1:4" ht="43.5" customHeight="1" x14ac:dyDescent="0.25">
      <c r="A1" s="717" t="s">
        <v>995</v>
      </c>
      <c r="B1" s="717"/>
      <c r="C1" s="717"/>
    </row>
    <row r="2" spans="1:4" s="429" customFormat="1" ht="43.5" customHeight="1" x14ac:dyDescent="0.25">
      <c r="A2" s="720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B2" s="720"/>
      <c r="C2" s="720"/>
    </row>
    <row r="3" spans="1:4" ht="61.5" customHeight="1" x14ac:dyDescent="0.25">
      <c r="A3" s="718" t="s">
        <v>965</v>
      </c>
      <c r="B3" s="718"/>
      <c r="C3" s="718"/>
    </row>
    <row r="4" spans="1:4" x14ac:dyDescent="0.25">
      <c r="A4" s="719" t="s">
        <v>966</v>
      </c>
      <c r="B4" s="719"/>
      <c r="C4" s="719"/>
    </row>
    <row r="5" spans="1:4" ht="30" x14ac:dyDescent="0.25">
      <c r="A5" s="432" t="s">
        <v>967</v>
      </c>
      <c r="B5" s="432" t="s">
        <v>968</v>
      </c>
      <c r="C5" s="432" t="s">
        <v>969</v>
      </c>
    </row>
    <row r="6" spans="1:4" ht="30" x14ac:dyDescent="0.25">
      <c r="A6" s="430" t="s">
        <v>971</v>
      </c>
      <c r="B6" s="430" t="s">
        <v>1002</v>
      </c>
      <c r="C6" s="427">
        <f>6200000/1.2</f>
        <v>5166666.67</v>
      </c>
    </row>
    <row r="7" spans="1:4" x14ac:dyDescent="0.25">
      <c r="A7" s="425" t="s">
        <v>998</v>
      </c>
      <c r="B7" s="425" t="s">
        <v>999</v>
      </c>
      <c r="C7" s="427">
        <f>9750000/1.2</f>
        <v>8125000</v>
      </c>
      <c r="D7" s="426"/>
    </row>
    <row r="8" spans="1:4" x14ac:dyDescent="0.25">
      <c r="A8" s="425" t="s">
        <v>1000</v>
      </c>
      <c r="B8" s="425" t="s">
        <v>1001</v>
      </c>
      <c r="C8" s="427">
        <v>8000000</v>
      </c>
    </row>
    <row r="9" spans="1:4" x14ac:dyDescent="0.25">
      <c r="A9" s="433"/>
      <c r="B9" s="433"/>
      <c r="C9" s="433"/>
    </row>
    <row r="10" spans="1:4" x14ac:dyDescent="0.25">
      <c r="A10" s="434" t="s">
        <v>970</v>
      </c>
      <c r="B10" s="434"/>
      <c r="C10" s="435">
        <f>C6</f>
        <v>5166666.67</v>
      </c>
    </row>
    <row r="11" spans="1:4" x14ac:dyDescent="0.25">
      <c r="A11" s="431"/>
      <c r="B11" s="431"/>
      <c r="C11" s="431"/>
    </row>
    <row r="12" spans="1:4" x14ac:dyDescent="0.25">
      <c r="A12" s="431"/>
      <c r="B12" s="431"/>
      <c r="C12" s="431"/>
    </row>
  </sheetData>
  <mergeCells count="4">
    <mergeCell ref="A1:C1"/>
    <mergeCell ref="A3:C3"/>
    <mergeCell ref="A4:C4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zoomScale="90" zoomScaleNormal="90" zoomScaleSheetLayoutView="85" workbookViewId="0">
      <selection activeCell="G22" sqref="G22"/>
    </sheetView>
  </sheetViews>
  <sheetFormatPr defaultColWidth="8.7109375" defaultRowHeight="12.75" x14ac:dyDescent="0.2"/>
  <cols>
    <col min="1" max="1" width="6.42578125" style="139" customWidth="1"/>
    <col min="2" max="2" width="51.5703125" style="139" customWidth="1"/>
    <col min="3" max="3" width="20.42578125" style="139" customWidth="1"/>
    <col min="4" max="4" width="29.85546875" style="139" customWidth="1"/>
    <col min="5" max="5" width="22.7109375" style="139" customWidth="1"/>
    <col min="6" max="6" width="23" style="139" customWidth="1"/>
    <col min="7" max="7" width="22.28515625" style="139" customWidth="1"/>
    <col min="8" max="8" width="17.140625" style="139" customWidth="1"/>
    <col min="9" max="9" width="21.7109375" style="270" customWidth="1"/>
    <col min="10" max="10" width="11.5703125" style="139" customWidth="1"/>
    <col min="11" max="11" width="14" style="139" customWidth="1"/>
    <col min="12" max="14" width="8.7109375" style="139"/>
    <col min="15" max="15" width="40" style="139" customWidth="1"/>
    <col min="16" max="224" width="8.7109375" style="139"/>
    <col min="225" max="225" width="6.42578125" style="139" customWidth="1"/>
    <col min="226" max="226" width="22.28515625" style="139" customWidth="1"/>
    <col min="227" max="227" width="11.5703125" style="139" customWidth="1"/>
    <col min="228" max="228" width="11.85546875" style="139" customWidth="1"/>
    <col min="229" max="229" width="16.5703125" style="139" customWidth="1"/>
    <col min="230" max="230" width="15.5703125" style="139" customWidth="1"/>
    <col min="231" max="231" width="18.28515625" style="139" customWidth="1"/>
    <col min="232" max="232" width="0" style="139" hidden="1" customWidth="1"/>
    <col min="233" max="233" width="4.140625" style="139" customWidth="1"/>
    <col min="234" max="234" width="1.7109375" style="139" customWidth="1"/>
    <col min="235" max="235" width="3.42578125" style="139" customWidth="1"/>
    <col min="236" max="238" width="1.7109375" style="139" customWidth="1"/>
    <col min="239" max="239" width="3" style="139" bestFit="1" customWidth="1"/>
    <col min="240" max="480" width="8.7109375" style="139"/>
    <col min="481" max="481" width="6.42578125" style="139" customWidth="1"/>
    <col min="482" max="482" width="22.28515625" style="139" customWidth="1"/>
    <col min="483" max="483" width="11.5703125" style="139" customWidth="1"/>
    <col min="484" max="484" width="11.85546875" style="139" customWidth="1"/>
    <col min="485" max="485" width="16.5703125" style="139" customWidth="1"/>
    <col min="486" max="486" width="15.5703125" style="139" customWidth="1"/>
    <col min="487" max="487" width="18.28515625" style="139" customWidth="1"/>
    <col min="488" max="488" width="0" style="139" hidden="1" customWidth="1"/>
    <col min="489" max="489" width="4.140625" style="139" customWidth="1"/>
    <col min="490" max="490" width="1.7109375" style="139" customWidth="1"/>
    <col min="491" max="491" width="3.42578125" style="139" customWidth="1"/>
    <col min="492" max="494" width="1.7109375" style="139" customWidth="1"/>
    <col min="495" max="495" width="3" style="139" bestFit="1" customWidth="1"/>
    <col min="496" max="736" width="8.7109375" style="139"/>
    <col min="737" max="737" width="6.42578125" style="139" customWidth="1"/>
    <col min="738" max="738" width="22.28515625" style="139" customWidth="1"/>
    <col min="739" max="739" width="11.5703125" style="139" customWidth="1"/>
    <col min="740" max="740" width="11.85546875" style="139" customWidth="1"/>
    <col min="741" max="741" width="16.5703125" style="139" customWidth="1"/>
    <col min="742" max="742" width="15.5703125" style="139" customWidth="1"/>
    <col min="743" max="743" width="18.28515625" style="139" customWidth="1"/>
    <col min="744" max="744" width="0" style="139" hidden="1" customWidth="1"/>
    <col min="745" max="745" width="4.140625" style="139" customWidth="1"/>
    <col min="746" max="746" width="1.7109375" style="139" customWidth="1"/>
    <col min="747" max="747" width="3.42578125" style="139" customWidth="1"/>
    <col min="748" max="750" width="1.7109375" style="139" customWidth="1"/>
    <col min="751" max="751" width="3" style="139" bestFit="1" customWidth="1"/>
    <col min="752" max="992" width="8.7109375" style="139"/>
    <col min="993" max="993" width="6.42578125" style="139" customWidth="1"/>
    <col min="994" max="994" width="22.28515625" style="139" customWidth="1"/>
    <col min="995" max="995" width="11.5703125" style="139" customWidth="1"/>
    <col min="996" max="996" width="11.85546875" style="139" customWidth="1"/>
    <col min="997" max="997" width="16.5703125" style="139" customWidth="1"/>
    <col min="998" max="998" width="15.5703125" style="139" customWidth="1"/>
    <col min="999" max="999" width="18.28515625" style="139" customWidth="1"/>
    <col min="1000" max="1000" width="0" style="139" hidden="1" customWidth="1"/>
    <col min="1001" max="1001" width="4.140625" style="139" customWidth="1"/>
    <col min="1002" max="1002" width="1.7109375" style="139" customWidth="1"/>
    <col min="1003" max="1003" width="3.42578125" style="139" customWidth="1"/>
    <col min="1004" max="1006" width="1.7109375" style="139" customWidth="1"/>
    <col min="1007" max="1007" width="3" style="139" bestFit="1" customWidth="1"/>
    <col min="1008" max="1248" width="8.7109375" style="139"/>
    <col min="1249" max="1249" width="6.42578125" style="139" customWidth="1"/>
    <col min="1250" max="1250" width="22.28515625" style="139" customWidth="1"/>
    <col min="1251" max="1251" width="11.5703125" style="139" customWidth="1"/>
    <col min="1252" max="1252" width="11.85546875" style="139" customWidth="1"/>
    <col min="1253" max="1253" width="16.5703125" style="139" customWidth="1"/>
    <col min="1254" max="1254" width="15.5703125" style="139" customWidth="1"/>
    <col min="1255" max="1255" width="18.28515625" style="139" customWidth="1"/>
    <col min="1256" max="1256" width="0" style="139" hidden="1" customWidth="1"/>
    <col min="1257" max="1257" width="4.140625" style="139" customWidth="1"/>
    <col min="1258" max="1258" width="1.7109375" style="139" customWidth="1"/>
    <col min="1259" max="1259" width="3.42578125" style="139" customWidth="1"/>
    <col min="1260" max="1262" width="1.7109375" style="139" customWidth="1"/>
    <col min="1263" max="1263" width="3" style="139" bestFit="1" customWidth="1"/>
    <col min="1264" max="1504" width="8.7109375" style="139"/>
    <col min="1505" max="1505" width="6.42578125" style="139" customWidth="1"/>
    <col min="1506" max="1506" width="22.28515625" style="139" customWidth="1"/>
    <col min="1507" max="1507" width="11.5703125" style="139" customWidth="1"/>
    <col min="1508" max="1508" width="11.85546875" style="139" customWidth="1"/>
    <col min="1509" max="1509" width="16.5703125" style="139" customWidth="1"/>
    <col min="1510" max="1510" width="15.5703125" style="139" customWidth="1"/>
    <col min="1511" max="1511" width="18.28515625" style="139" customWidth="1"/>
    <col min="1512" max="1512" width="0" style="139" hidden="1" customWidth="1"/>
    <col min="1513" max="1513" width="4.140625" style="139" customWidth="1"/>
    <col min="1514" max="1514" width="1.7109375" style="139" customWidth="1"/>
    <col min="1515" max="1515" width="3.42578125" style="139" customWidth="1"/>
    <col min="1516" max="1518" width="1.7109375" style="139" customWidth="1"/>
    <col min="1519" max="1519" width="3" style="139" bestFit="1" customWidth="1"/>
    <col min="1520" max="1760" width="8.7109375" style="139"/>
    <col min="1761" max="1761" width="6.42578125" style="139" customWidth="1"/>
    <col min="1762" max="1762" width="22.28515625" style="139" customWidth="1"/>
    <col min="1763" max="1763" width="11.5703125" style="139" customWidth="1"/>
    <col min="1764" max="1764" width="11.85546875" style="139" customWidth="1"/>
    <col min="1765" max="1765" width="16.5703125" style="139" customWidth="1"/>
    <col min="1766" max="1766" width="15.5703125" style="139" customWidth="1"/>
    <col min="1767" max="1767" width="18.28515625" style="139" customWidth="1"/>
    <col min="1768" max="1768" width="0" style="139" hidden="1" customWidth="1"/>
    <col min="1769" max="1769" width="4.140625" style="139" customWidth="1"/>
    <col min="1770" max="1770" width="1.7109375" style="139" customWidth="1"/>
    <col min="1771" max="1771" width="3.42578125" style="139" customWidth="1"/>
    <col min="1772" max="1774" width="1.7109375" style="139" customWidth="1"/>
    <col min="1775" max="1775" width="3" style="139" bestFit="1" customWidth="1"/>
    <col min="1776" max="2016" width="8.7109375" style="139"/>
    <col min="2017" max="2017" width="6.42578125" style="139" customWidth="1"/>
    <col min="2018" max="2018" width="22.28515625" style="139" customWidth="1"/>
    <col min="2019" max="2019" width="11.5703125" style="139" customWidth="1"/>
    <col min="2020" max="2020" width="11.85546875" style="139" customWidth="1"/>
    <col min="2021" max="2021" width="16.5703125" style="139" customWidth="1"/>
    <col min="2022" max="2022" width="15.5703125" style="139" customWidth="1"/>
    <col min="2023" max="2023" width="18.28515625" style="139" customWidth="1"/>
    <col min="2024" max="2024" width="0" style="139" hidden="1" customWidth="1"/>
    <col min="2025" max="2025" width="4.140625" style="139" customWidth="1"/>
    <col min="2026" max="2026" width="1.7109375" style="139" customWidth="1"/>
    <col min="2027" max="2027" width="3.42578125" style="139" customWidth="1"/>
    <col min="2028" max="2030" width="1.7109375" style="139" customWidth="1"/>
    <col min="2031" max="2031" width="3" style="139" bestFit="1" customWidth="1"/>
    <col min="2032" max="2272" width="8.7109375" style="139"/>
    <col min="2273" max="2273" width="6.42578125" style="139" customWidth="1"/>
    <col min="2274" max="2274" width="22.28515625" style="139" customWidth="1"/>
    <col min="2275" max="2275" width="11.5703125" style="139" customWidth="1"/>
    <col min="2276" max="2276" width="11.85546875" style="139" customWidth="1"/>
    <col min="2277" max="2277" width="16.5703125" style="139" customWidth="1"/>
    <col min="2278" max="2278" width="15.5703125" style="139" customWidth="1"/>
    <col min="2279" max="2279" width="18.28515625" style="139" customWidth="1"/>
    <col min="2280" max="2280" width="0" style="139" hidden="1" customWidth="1"/>
    <col min="2281" max="2281" width="4.140625" style="139" customWidth="1"/>
    <col min="2282" max="2282" width="1.7109375" style="139" customWidth="1"/>
    <col min="2283" max="2283" width="3.42578125" style="139" customWidth="1"/>
    <col min="2284" max="2286" width="1.7109375" style="139" customWidth="1"/>
    <col min="2287" max="2287" width="3" style="139" bestFit="1" customWidth="1"/>
    <col min="2288" max="2528" width="8.7109375" style="139"/>
    <col min="2529" max="2529" width="6.42578125" style="139" customWidth="1"/>
    <col min="2530" max="2530" width="22.28515625" style="139" customWidth="1"/>
    <col min="2531" max="2531" width="11.5703125" style="139" customWidth="1"/>
    <col min="2532" max="2532" width="11.85546875" style="139" customWidth="1"/>
    <col min="2533" max="2533" width="16.5703125" style="139" customWidth="1"/>
    <col min="2534" max="2534" width="15.5703125" style="139" customWidth="1"/>
    <col min="2535" max="2535" width="18.28515625" style="139" customWidth="1"/>
    <col min="2536" max="2536" width="0" style="139" hidden="1" customWidth="1"/>
    <col min="2537" max="2537" width="4.140625" style="139" customWidth="1"/>
    <col min="2538" max="2538" width="1.7109375" style="139" customWidth="1"/>
    <col min="2539" max="2539" width="3.42578125" style="139" customWidth="1"/>
    <col min="2540" max="2542" width="1.7109375" style="139" customWidth="1"/>
    <col min="2543" max="2543" width="3" style="139" bestFit="1" customWidth="1"/>
    <col min="2544" max="2784" width="8.7109375" style="139"/>
    <col min="2785" max="2785" width="6.42578125" style="139" customWidth="1"/>
    <col min="2786" max="2786" width="22.28515625" style="139" customWidth="1"/>
    <col min="2787" max="2787" width="11.5703125" style="139" customWidth="1"/>
    <col min="2788" max="2788" width="11.85546875" style="139" customWidth="1"/>
    <col min="2789" max="2789" width="16.5703125" style="139" customWidth="1"/>
    <col min="2790" max="2790" width="15.5703125" style="139" customWidth="1"/>
    <col min="2791" max="2791" width="18.28515625" style="139" customWidth="1"/>
    <col min="2792" max="2792" width="0" style="139" hidden="1" customWidth="1"/>
    <col min="2793" max="2793" width="4.140625" style="139" customWidth="1"/>
    <col min="2794" max="2794" width="1.7109375" style="139" customWidth="1"/>
    <col min="2795" max="2795" width="3.42578125" style="139" customWidth="1"/>
    <col min="2796" max="2798" width="1.7109375" style="139" customWidth="1"/>
    <col min="2799" max="2799" width="3" style="139" bestFit="1" customWidth="1"/>
    <col min="2800" max="3040" width="8.7109375" style="139"/>
    <col min="3041" max="3041" width="6.42578125" style="139" customWidth="1"/>
    <col min="3042" max="3042" width="22.28515625" style="139" customWidth="1"/>
    <col min="3043" max="3043" width="11.5703125" style="139" customWidth="1"/>
    <col min="3044" max="3044" width="11.85546875" style="139" customWidth="1"/>
    <col min="3045" max="3045" width="16.5703125" style="139" customWidth="1"/>
    <col min="3046" max="3046" width="15.5703125" style="139" customWidth="1"/>
    <col min="3047" max="3047" width="18.28515625" style="139" customWidth="1"/>
    <col min="3048" max="3048" width="0" style="139" hidden="1" customWidth="1"/>
    <col min="3049" max="3049" width="4.140625" style="139" customWidth="1"/>
    <col min="3050" max="3050" width="1.7109375" style="139" customWidth="1"/>
    <col min="3051" max="3051" width="3.42578125" style="139" customWidth="1"/>
    <col min="3052" max="3054" width="1.7109375" style="139" customWidth="1"/>
    <col min="3055" max="3055" width="3" style="139" bestFit="1" customWidth="1"/>
    <col min="3056" max="3296" width="8.7109375" style="139"/>
    <col min="3297" max="3297" width="6.42578125" style="139" customWidth="1"/>
    <col min="3298" max="3298" width="22.28515625" style="139" customWidth="1"/>
    <col min="3299" max="3299" width="11.5703125" style="139" customWidth="1"/>
    <col min="3300" max="3300" width="11.85546875" style="139" customWidth="1"/>
    <col min="3301" max="3301" width="16.5703125" style="139" customWidth="1"/>
    <col min="3302" max="3302" width="15.5703125" style="139" customWidth="1"/>
    <col min="3303" max="3303" width="18.28515625" style="139" customWidth="1"/>
    <col min="3304" max="3304" width="0" style="139" hidden="1" customWidth="1"/>
    <col min="3305" max="3305" width="4.140625" style="139" customWidth="1"/>
    <col min="3306" max="3306" width="1.7109375" style="139" customWidth="1"/>
    <col min="3307" max="3307" width="3.42578125" style="139" customWidth="1"/>
    <col min="3308" max="3310" width="1.7109375" style="139" customWidth="1"/>
    <col min="3311" max="3311" width="3" style="139" bestFit="1" customWidth="1"/>
    <col min="3312" max="3552" width="8.7109375" style="139"/>
    <col min="3553" max="3553" width="6.42578125" style="139" customWidth="1"/>
    <col min="3554" max="3554" width="22.28515625" style="139" customWidth="1"/>
    <col min="3555" max="3555" width="11.5703125" style="139" customWidth="1"/>
    <col min="3556" max="3556" width="11.85546875" style="139" customWidth="1"/>
    <col min="3557" max="3557" width="16.5703125" style="139" customWidth="1"/>
    <col min="3558" max="3558" width="15.5703125" style="139" customWidth="1"/>
    <col min="3559" max="3559" width="18.28515625" style="139" customWidth="1"/>
    <col min="3560" max="3560" width="0" style="139" hidden="1" customWidth="1"/>
    <col min="3561" max="3561" width="4.140625" style="139" customWidth="1"/>
    <col min="3562" max="3562" width="1.7109375" style="139" customWidth="1"/>
    <col min="3563" max="3563" width="3.42578125" style="139" customWidth="1"/>
    <col min="3564" max="3566" width="1.7109375" style="139" customWidth="1"/>
    <col min="3567" max="3567" width="3" style="139" bestFit="1" customWidth="1"/>
    <col min="3568" max="3808" width="8.7109375" style="139"/>
    <col min="3809" max="3809" width="6.42578125" style="139" customWidth="1"/>
    <col min="3810" max="3810" width="22.28515625" style="139" customWidth="1"/>
    <col min="3811" max="3811" width="11.5703125" style="139" customWidth="1"/>
    <col min="3812" max="3812" width="11.85546875" style="139" customWidth="1"/>
    <col min="3813" max="3813" width="16.5703125" style="139" customWidth="1"/>
    <col min="3814" max="3814" width="15.5703125" style="139" customWidth="1"/>
    <col min="3815" max="3815" width="18.28515625" style="139" customWidth="1"/>
    <col min="3816" max="3816" width="0" style="139" hidden="1" customWidth="1"/>
    <col min="3817" max="3817" width="4.140625" style="139" customWidth="1"/>
    <col min="3818" max="3818" width="1.7109375" style="139" customWidth="1"/>
    <col min="3819" max="3819" width="3.42578125" style="139" customWidth="1"/>
    <col min="3820" max="3822" width="1.7109375" style="139" customWidth="1"/>
    <col min="3823" max="3823" width="3" style="139" bestFit="1" customWidth="1"/>
    <col min="3824" max="4064" width="8.7109375" style="139"/>
    <col min="4065" max="4065" width="6.42578125" style="139" customWidth="1"/>
    <col min="4066" max="4066" width="22.28515625" style="139" customWidth="1"/>
    <col min="4067" max="4067" width="11.5703125" style="139" customWidth="1"/>
    <col min="4068" max="4068" width="11.85546875" style="139" customWidth="1"/>
    <col min="4069" max="4069" width="16.5703125" style="139" customWidth="1"/>
    <col min="4070" max="4070" width="15.5703125" style="139" customWidth="1"/>
    <col min="4071" max="4071" width="18.28515625" style="139" customWidth="1"/>
    <col min="4072" max="4072" width="0" style="139" hidden="1" customWidth="1"/>
    <col min="4073" max="4073" width="4.140625" style="139" customWidth="1"/>
    <col min="4074" max="4074" width="1.7109375" style="139" customWidth="1"/>
    <col min="4075" max="4075" width="3.42578125" style="139" customWidth="1"/>
    <col min="4076" max="4078" width="1.7109375" style="139" customWidth="1"/>
    <col min="4079" max="4079" width="3" style="139" bestFit="1" customWidth="1"/>
    <col min="4080" max="4320" width="8.7109375" style="139"/>
    <col min="4321" max="4321" width="6.42578125" style="139" customWidth="1"/>
    <col min="4322" max="4322" width="22.28515625" style="139" customWidth="1"/>
    <col min="4323" max="4323" width="11.5703125" style="139" customWidth="1"/>
    <col min="4324" max="4324" width="11.85546875" style="139" customWidth="1"/>
    <col min="4325" max="4325" width="16.5703125" style="139" customWidth="1"/>
    <col min="4326" max="4326" width="15.5703125" style="139" customWidth="1"/>
    <col min="4327" max="4327" width="18.28515625" style="139" customWidth="1"/>
    <col min="4328" max="4328" width="0" style="139" hidden="1" customWidth="1"/>
    <col min="4329" max="4329" width="4.140625" style="139" customWidth="1"/>
    <col min="4330" max="4330" width="1.7109375" style="139" customWidth="1"/>
    <col min="4331" max="4331" width="3.42578125" style="139" customWidth="1"/>
    <col min="4332" max="4334" width="1.7109375" style="139" customWidth="1"/>
    <col min="4335" max="4335" width="3" style="139" bestFit="1" customWidth="1"/>
    <col min="4336" max="4576" width="8.7109375" style="139"/>
    <col min="4577" max="4577" width="6.42578125" style="139" customWidth="1"/>
    <col min="4578" max="4578" width="22.28515625" style="139" customWidth="1"/>
    <col min="4579" max="4579" width="11.5703125" style="139" customWidth="1"/>
    <col min="4580" max="4580" width="11.85546875" style="139" customWidth="1"/>
    <col min="4581" max="4581" width="16.5703125" style="139" customWidth="1"/>
    <col min="4582" max="4582" width="15.5703125" style="139" customWidth="1"/>
    <col min="4583" max="4583" width="18.28515625" style="139" customWidth="1"/>
    <col min="4584" max="4584" width="0" style="139" hidden="1" customWidth="1"/>
    <col min="4585" max="4585" width="4.140625" style="139" customWidth="1"/>
    <col min="4586" max="4586" width="1.7109375" style="139" customWidth="1"/>
    <col min="4587" max="4587" width="3.42578125" style="139" customWidth="1"/>
    <col min="4588" max="4590" width="1.7109375" style="139" customWidth="1"/>
    <col min="4591" max="4591" width="3" style="139" bestFit="1" customWidth="1"/>
    <col min="4592" max="4832" width="8.7109375" style="139"/>
    <col min="4833" max="4833" width="6.42578125" style="139" customWidth="1"/>
    <col min="4834" max="4834" width="22.28515625" style="139" customWidth="1"/>
    <col min="4835" max="4835" width="11.5703125" style="139" customWidth="1"/>
    <col min="4836" max="4836" width="11.85546875" style="139" customWidth="1"/>
    <col min="4837" max="4837" width="16.5703125" style="139" customWidth="1"/>
    <col min="4838" max="4838" width="15.5703125" style="139" customWidth="1"/>
    <col min="4839" max="4839" width="18.28515625" style="139" customWidth="1"/>
    <col min="4840" max="4840" width="0" style="139" hidden="1" customWidth="1"/>
    <col min="4841" max="4841" width="4.140625" style="139" customWidth="1"/>
    <col min="4842" max="4842" width="1.7109375" style="139" customWidth="1"/>
    <col min="4843" max="4843" width="3.42578125" style="139" customWidth="1"/>
    <col min="4844" max="4846" width="1.7109375" style="139" customWidth="1"/>
    <col min="4847" max="4847" width="3" style="139" bestFit="1" customWidth="1"/>
    <col min="4848" max="5088" width="8.7109375" style="139"/>
    <col min="5089" max="5089" width="6.42578125" style="139" customWidth="1"/>
    <col min="5090" max="5090" width="22.28515625" style="139" customWidth="1"/>
    <col min="5091" max="5091" width="11.5703125" style="139" customWidth="1"/>
    <col min="5092" max="5092" width="11.85546875" style="139" customWidth="1"/>
    <col min="5093" max="5093" width="16.5703125" style="139" customWidth="1"/>
    <col min="5094" max="5094" width="15.5703125" style="139" customWidth="1"/>
    <col min="5095" max="5095" width="18.28515625" style="139" customWidth="1"/>
    <col min="5096" max="5096" width="0" style="139" hidden="1" customWidth="1"/>
    <col min="5097" max="5097" width="4.140625" style="139" customWidth="1"/>
    <col min="5098" max="5098" width="1.7109375" style="139" customWidth="1"/>
    <col min="5099" max="5099" width="3.42578125" style="139" customWidth="1"/>
    <col min="5100" max="5102" width="1.7109375" style="139" customWidth="1"/>
    <col min="5103" max="5103" width="3" style="139" bestFit="1" customWidth="1"/>
    <col min="5104" max="5344" width="8.7109375" style="139"/>
    <col min="5345" max="5345" width="6.42578125" style="139" customWidth="1"/>
    <col min="5346" max="5346" width="22.28515625" style="139" customWidth="1"/>
    <col min="5347" max="5347" width="11.5703125" style="139" customWidth="1"/>
    <col min="5348" max="5348" width="11.85546875" style="139" customWidth="1"/>
    <col min="5349" max="5349" width="16.5703125" style="139" customWidth="1"/>
    <col min="5350" max="5350" width="15.5703125" style="139" customWidth="1"/>
    <col min="5351" max="5351" width="18.28515625" style="139" customWidth="1"/>
    <col min="5352" max="5352" width="0" style="139" hidden="1" customWidth="1"/>
    <col min="5353" max="5353" width="4.140625" style="139" customWidth="1"/>
    <col min="5354" max="5354" width="1.7109375" style="139" customWidth="1"/>
    <col min="5355" max="5355" width="3.42578125" style="139" customWidth="1"/>
    <col min="5356" max="5358" width="1.7109375" style="139" customWidth="1"/>
    <col min="5359" max="5359" width="3" style="139" bestFit="1" customWidth="1"/>
    <col min="5360" max="5600" width="8.7109375" style="139"/>
    <col min="5601" max="5601" width="6.42578125" style="139" customWidth="1"/>
    <col min="5602" max="5602" width="22.28515625" style="139" customWidth="1"/>
    <col min="5603" max="5603" width="11.5703125" style="139" customWidth="1"/>
    <col min="5604" max="5604" width="11.85546875" style="139" customWidth="1"/>
    <col min="5605" max="5605" width="16.5703125" style="139" customWidth="1"/>
    <col min="5606" max="5606" width="15.5703125" style="139" customWidth="1"/>
    <col min="5607" max="5607" width="18.28515625" style="139" customWidth="1"/>
    <col min="5608" max="5608" width="0" style="139" hidden="1" customWidth="1"/>
    <col min="5609" max="5609" width="4.140625" style="139" customWidth="1"/>
    <col min="5610" max="5610" width="1.7109375" style="139" customWidth="1"/>
    <col min="5611" max="5611" width="3.42578125" style="139" customWidth="1"/>
    <col min="5612" max="5614" width="1.7109375" style="139" customWidth="1"/>
    <col min="5615" max="5615" width="3" style="139" bestFit="1" customWidth="1"/>
    <col min="5616" max="5856" width="8.7109375" style="139"/>
    <col min="5857" max="5857" width="6.42578125" style="139" customWidth="1"/>
    <col min="5858" max="5858" width="22.28515625" style="139" customWidth="1"/>
    <col min="5859" max="5859" width="11.5703125" style="139" customWidth="1"/>
    <col min="5860" max="5860" width="11.85546875" style="139" customWidth="1"/>
    <col min="5861" max="5861" width="16.5703125" style="139" customWidth="1"/>
    <col min="5862" max="5862" width="15.5703125" style="139" customWidth="1"/>
    <col min="5863" max="5863" width="18.28515625" style="139" customWidth="1"/>
    <col min="5864" max="5864" width="0" style="139" hidden="1" customWidth="1"/>
    <col min="5865" max="5865" width="4.140625" style="139" customWidth="1"/>
    <col min="5866" max="5866" width="1.7109375" style="139" customWidth="1"/>
    <col min="5867" max="5867" width="3.42578125" style="139" customWidth="1"/>
    <col min="5868" max="5870" width="1.7109375" style="139" customWidth="1"/>
    <col min="5871" max="5871" width="3" style="139" bestFit="1" customWidth="1"/>
    <col min="5872" max="6112" width="8.7109375" style="139"/>
    <col min="6113" max="6113" width="6.42578125" style="139" customWidth="1"/>
    <col min="6114" max="6114" width="22.28515625" style="139" customWidth="1"/>
    <col min="6115" max="6115" width="11.5703125" style="139" customWidth="1"/>
    <col min="6116" max="6116" width="11.85546875" style="139" customWidth="1"/>
    <col min="6117" max="6117" width="16.5703125" style="139" customWidth="1"/>
    <col min="6118" max="6118" width="15.5703125" style="139" customWidth="1"/>
    <col min="6119" max="6119" width="18.28515625" style="139" customWidth="1"/>
    <col min="6120" max="6120" width="0" style="139" hidden="1" customWidth="1"/>
    <col min="6121" max="6121" width="4.140625" style="139" customWidth="1"/>
    <col min="6122" max="6122" width="1.7109375" style="139" customWidth="1"/>
    <col min="6123" max="6123" width="3.42578125" style="139" customWidth="1"/>
    <col min="6124" max="6126" width="1.7109375" style="139" customWidth="1"/>
    <col min="6127" max="6127" width="3" style="139" bestFit="1" customWidth="1"/>
    <col min="6128" max="6368" width="8.7109375" style="139"/>
    <col min="6369" max="6369" width="6.42578125" style="139" customWidth="1"/>
    <col min="6370" max="6370" width="22.28515625" style="139" customWidth="1"/>
    <col min="6371" max="6371" width="11.5703125" style="139" customWidth="1"/>
    <col min="6372" max="6372" width="11.85546875" style="139" customWidth="1"/>
    <col min="6373" max="6373" width="16.5703125" style="139" customWidth="1"/>
    <col min="6374" max="6374" width="15.5703125" style="139" customWidth="1"/>
    <col min="6375" max="6375" width="18.28515625" style="139" customWidth="1"/>
    <col min="6376" max="6376" width="0" style="139" hidden="1" customWidth="1"/>
    <col min="6377" max="6377" width="4.140625" style="139" customWidth="1"/>
    <col min="6378" max="6378" width="1.7109375" style="139" customWidth="1"/>
    <col min="6379" max="6379" width="3.42578125" style="139" customWidth="1"/>
    <col min="6380" max="6382" width="1.7109375" style="139" customWidth="1"/>
    <col min="6383" max="6383" width="3" style="139" bestFit="1" customWidth="1"/>
    <col min="6384" max="6624" width="8.7109375" style="139"/>
    <col min="6625" max="6625" width="6.42578125" style="139" customWidth="1"/>
    <col min="6626" max="6626" width="22.28515625" style="139" customWidth="1"/>
    <col min="6627" max="6627" width="11.5703125" style="139" customWidth="1"/>
    <col min="6628" max="6628" width="11.85546875" style="139" customWidth="1"/>
    <col min="6629" max="6629" width="16.5703125" style="139" customWidth="1"/>
    <col min="6630" max="6630" width="15.5703125" style="139" customWidth="1"/>
    <col min="6631" max="6631" width="18.28515625" style="139" customWidth="1"/>
    <col min="6632" max="6632" width="0" style="139" hidden="1" customWidth="1"/>
    <col min="6633" max="6633" width="4.140625" style="139" customWidth="1"/>
    <col min="6634" max="6634" width="1.7109375" style="139" customWidth="1"/>
    <col min="6635" max="6635" width="3.42578125" style="139" customWidth="1"/>
    <col min="6636" max="6638" width="1.7109375" style="139" customWidth="1"/>
    <col min="6639" max="6639" width="3" style="139" bestFit="1" customWidth="1"/>
    <col min="6640" max="6880" width="8.7109375" style="139"/>
    <col min="6881" max="6881" width="6.42578125" style="139" customWidth="1"/>
    <col min="6882" max="6882" width="22.28515625" style="139" customWidth="1"/>
    <col min="6883" max="6883" width="11.5703125" style="139" customWidth="1"/>
    <col min="6884" max="6884" width="11.85546875" style="139" customWidth="1"/>
    <col min="6885" max="6885" width="16.5703125" style="139" customWidth="1"/>
    <col min="6886" max="6886" width="15.5703125" style="139" customWidth="1"/>
    <col min="6887" max="6887" width="18.28515625" style="139" customWidth="1"/>
    <col min="6888" max="6888" width="0" style="139" hidden="1" customWidth="1"/>
    <col min="6889" max="6889" width="4.140625" style="139" customWidth="1"/>
    <col min="6890" max="6890" width="1.7109375" style="139" customWidth="1"/>
    <col min="6891" max="6891" width="3.42578125" style="139" customWidth="1"/>
    <col min="6892" max="6894" width="1.7109375" style="139" customWidth="1"/>
    <col min="6895" max="6895" width="3" style="139" bestFit="1" customWidth="1"/>
    <col min="6896" max="7136" width="8.7109375" style="139"/>
    <col min="7137" max="7137" width="6.42578125" style="139" customWidth="1"/>
    <col min="7138" max="7138" width="22.28515625" style="139" customWidth="1"/>
    <col min="7139" max="7139" width="11.5703125" style="139" customWidth="1"/>
    <col min="7140" max="7140" width="11.85546875" style="139" customWidth="1"/>
    <col min="7141" max="7141" width="16.5703125" style="139" customWidth="1"/>
    <col min="7142" max="7142" width="15.5703125" style="139" customWidth="1"/>
    <col min="7143" max="7143" width="18.28515625" style="139" customWidth="1"/>
    <col min="7144" max="7144" width="0" style="139" hidden="1" customWidth="1"/>
    <col min="7145" max="7145" width="4.140625" style="139" customWidth="1"/>
    <col min="7146" max="7146" width="1.7109375" style="139" customWidth="1"/>
    <col min="7147" max="7147" width="3.42578125" style="139" customWidth="1"/>
    <col min="7148" max="7150" width="1.7109375" style="139" customWidth="1"/>
    <col min="7151" max="7151" width="3" style="139" bestFit="1" customWidth="1"/>
    <col min="7152" max="7392" width="8.7109375" style="139"/>
    <col min="7393" max="7393" width="6.42578125" style="139" customWidth="1"/>
    <col min="7394" max="7394" width="22.28515625" style="139" customWidth="1"/>
    <col min="7395" max="7395" width="11.5703125" style="139" customWidth="1"/>
    <col min="7396" max="7396" width="11.85546875" style="139" customWidth="1"/>
    <col min="7397" max="7397" width="16.5703125" style="139" customWidth="1"/>
    <col min="7398" max="7398" width="15.5703125" style="139" customWidth="1"/>
    <col min="7399" max="7399" width="18.28515625" style="139" customWidth="1"/>
    <col min="7400" max="7400" width="0" style="139" hidden="1" customWidth="1"/>
    <col min="7401" max="7401" width="4.140625" style="139" customWidth="1"/>
    <col min="7402" max="7402" width="1.7109375" style="139" customWidth="1"/>
    <col min="7403" max="7403" width="3.42578125" style="139" customWidth="1"/>
    <col min="7404" max="7406" width="1.7109375" style="139" customWidth="1"/>
    <col min="7407" max="7407" width="3" style="139" bestFit="1" customWidth="1"/>
    <col min="7408" max="7648" width="8.7109375" style="139"/>
    <col min="7649" max="7649" width="6.42578125" style="139" customWidth="1"/>
    <col min="7650" max="7650" width="22.28515625" style="139" customWidth="1"/>
    <col min="7651" max="7651" width="11.5703125" style="139" customWidth="1"/>
    <col min="7652" max="7652" width="11.85546875" style="139" customWidth="1"/>
    <col min="7653" max="7653" width="16.5703125" style="139" customWidth="1"/>
    <col min="7654" max="7654" width="15.5703125" style="139" customWidth="1"/>
    <col min="7655" max="7655" width="18.28515625" style="139" customWidth="1"/>
    <col min="7656" max="7656" width="0" style="139" hidden="1" customWidth="1"/>
    <col min="7657" max="7657" width="4.140625" style="139" customWidth="1"/>
    <col min="7658" max="7658" width="1.7109375" style="139" customWidth="1"/>
    <col min="7659" max="7659" width="3.42578125" style="139" customWidth="1"/>
    <col min="7660" max="7662" width="1.7109375" style="139" customWidth="1"/>
    <col min="7663" max="7663" width="3" style="139" bestFit="1" customWidth="1"/>
    <col min="7664" max="7904" width="8.7109375" style="139"/>
    <col min="7905" max="7905" width="6.42578125" style="139" customWidth="1"/>
    <col min="7906" max="7906" width="22.28515625" style="139" customWidth="1"/>
    <col min="7907" max="7907" width="11.5703125" style="139" customWidth="1"/>
    <col min="7908" max="7908" width="11.85546875" style="139" customWidth="1"/>
    <col min="7909" max="7909" width="16.5703125" style="139" customWidth="1"/>
    <col min="7910" max="7910" width="15.5703125" style="139" customWidth="1"/>
    <col min="7911" max="7911" width="18.28515625" style="139" customWidth="1"/>
    <col min="7912" max="7912" width="0" style="139" hidden="1" customWidth="1"/>
    <col min="7913" max="7913" width="4.140625" style="139" customWidth="1"/>
    <col min="7914" max="7914" width="1.7109375" style="139" customWidth="1"/>
    <col min="7915" max="7915" width="3.42578125" style="139" customWidth="1"/>
    <col min="7916" max="7918" width="1.7109375" style="139" customWidth="1"/>
    <col min="7919" max="7919" width="3" style="139" bestFit="1" customWidth="1"/>
    <col min="7920" max="8160" width="8.7109375" style="139"/>
    <col min="8161" max="8161" width="6.42578125" style="139" customWidth="1"/>
    <col min="8162" max="8162" width="22.28515625" style="139" customWidth="1"/>
    <col min="8163" max="8163" width="11.5703125" style="139" customWidth="1"/>
    <col min="8164" max="8164" width="11.85546875" style="139" customWidth="1"/>
    <col min="8165" max="8165" width="16.5703125" style="139" customWidth="1"/>
    <col min="8166" max="8166" width="15.5703125" style="139" customWidth="1"/>
    <col min="8167" max="8167" width="18.28515625" style="139" customWidth="1"/>
    <col min="8168" max="8168" width="0" style="139" hidden="1" customWidth="1"/>
    <col min="8169" max="8169" width="4.140625" style="139" customWidth="1"/>
    <col min="8170" max="8170" width="1.7109375" style="139" customWidth="1"/>
    <col min="8171" max="8171" width="3.42578125" style="139" customWidth="1"/>
    <col min="8172" max="8174" width="1.7109375" style="139" customWidth="1"/>
    <col min="8175" max="8175" width="3" style="139" bestFit="1" customWidth="1"/>
    <col min="8176" max="8416" width="8.7109375" style="139"/>
    <col min="8417" max="8417" width="6.42578125" style="139" customWidth="1"/>
    <col min="8418" max="8418" width="22.28515625" style="139" customWidth="1"/>
    <col min="8419" max="8419" width="11.5703125" style="139" customWidth="1"/>
    <col min="8420" max="8420" width="11.85546875" style="139" customWidth="1"/>
    <col min="8421" max="8421" width="16.5703125" style="139" customWidth="1"/>
    <col min="8422" max="8422" width="15.5703125" style="139" customWidth="1"/>
    <col min="8423" max="8423" width="18.28515625" style="139" customWidth="1"/>
    <col min="8424" max="8424" width="0" style="139" hidden="1" customWidth="1"/>
    <col min="8425" max="8425" width="4.140625" style="139" customWidth="1"/>
    <col min="8426" max="8426" width="1.7109375" style="139" customWidth="1"/>
    <col min="8427" max="8427" width="3.42578125" style="139" customWidth="1"/>
    <col min="8428" max="8430" width="1.7109375" style="139" customWidth="1"/>
    <col min="8431" max="8431" width="3" style="139" bestFit="1" customWidth="1"/>
    <col min="8432" max="8672" width="8.7109375" style="139"/>
    <col min="8673" max="8673" width="6.42578125" style="139" customWidth="1"/>
    <col min="8674" max="8674" width="22.28515625" style="139" customWidth="1"/>
    <col min="8675" max="8675" width="11.5703125" style="139" customWidth="1"/>
    <col min="8676" max="8676" width="11.85546875" style="139" customWidth="1"/>
    <col min="8677" max="8677" width="16.5703125" style="139" customWidth="1"/>
    <col min="8678" max="8678" width="15.5703125" style="139" customWidth="1"/>
    <col min="8679" max="8679" width="18.28515625" style="139" customWidth="1"/>
    <col min="8680" max="8680" width="0" style="139" hidden="1" customWidth="1"/>
    <col min="8681" max="8681" width="4.140625" style="139" customWidth="1"/>
    <col min="8682" max="8682" width="1.7109375" style="139" customWidth="1"/>
    <col min="8683" max="8683" width="3.42578125" style="139" customWidth="1"/>
    <col min="8684" max="8686" width="1.7109375" style="139" customWidth="1"/>
    <col min="8687" max="8687" width="3" style="139" bestFit="1" customWidth="1"/>
    <col min="8688" max="8928" width="8.7109375" style="139"/>
    <col min="8929" max="8929" width="6.42578125" style="139" customWidth="1"/>
    <col min="8930" max="8930" width="22.28515625" style="139" customWidth="1"/>
    <col min="8931" max="8931" width="11.5703125" style="139" customWidth="1"/>
    <col min="8932" max="8932" width="11.85546875" style="139" customWidth="1"/>
    <col min="8933" max="8933" width="16.5703125" style="139" customWidth="1"/>
    <col min="8934" max="8934" width="15.5703125" style="139" customWidth="1"/>
    <col min="8935" max="8935" width="18.28515625" style="139" customWidth="1"/>
    <col min="8936" max="8936" width="0" style="139" hidden="1" customWidth="1"/>
    <col min="8937" max="8937" width="4.140625" style="139" customWidth="1"/>
    <col min="8938" max="8938" width="1.7109375" style="139" customWidth="1"/>
    <col min="8939" max="8939" width="3.42578125" style="139" customWidth="1"/>
    <col min="8940" max="8942" width="1.7109375" style="139" customWidth="1"/>
    <col min="8943" max="8943" width="3" style="139" bestFit="1" customWidth="1"/>
    <col min="8944" max="9184" width="8.7109375" style="139"/>
    <col min="9185" max="9185" width="6.42578125" style="139" customWidth="1"/>
    <col min="9186" max="9186" width="22.28515625" style="139" customWidth="1"/>
    <col min="9187" max="9187" width="11.5703125" style="139" customWidth="1"/>
    <col min="9188" max="9188" width="11.85546875" style="139" customWidth="1"/>
    <col min="9189" max="9189" width="16.5703125" style="139" customWidth="1"/>
    <col min="9190" max="9190" width="15.5703125" style="139" customWidth="1"/>
    <col min="9191" max="9191" width="18.28515625" style="139" customWidth="1"/>
    <col min="9192" max="9192" width="0" style="139" hidden="1" customWidth="1"/>
    <col min="9193" max="9193" width="4.140625" style="139" customWidth="1"/>
    <col min="9194" max="9194" width="1.7109375" style="139" customWidth="1"/>
    <col min="9195" max="9195" width="3.42578125" style="139" customWidth="1"/>
    <col min="9196" max="9198" width="1.7109375" style="139" customWidth="1"/>
    <col min="9199" max="9199" width="3" style="139" bestFit="1" customWidth="1"/>
    <col min="9200" max="9440" width="8.7109375" style="139"/>
    <col min="9441" max="9441" width="6.42578125" style="139" customWidth="1"/>
    <col min="9442" max="9442" width="22.28515625" style="139" customWidth="1"/>
    <col min="9443" max="9443" width="11.5703125" style="139" customWidth="1"/>
    <col min="9444" max="9444" width="11.85546875" style="139" customWidth="1"/>
    <col min="9445" max="9445" width="16.5703125" style="139" customWidth="1"/>
    <col min="9446" max="9446" width="15.5703125" style="139" customWidth="1"/>
    <col min="9447" max="9447" width="18.28515625" style="139" customWidth="1"/>
    <col min="9448" max="9448" width="0" style="139" hidden="1" customWidth="1"/>
    <col min="9449" max="9449" width="4.140625" style="139" customWidth="1"/>
    <col min="9450" max="9450" width="1.7109375" style="139" customWidth="1"/>
    <col min="9451" max="9451" width="3.42578125" style="139" customWidth="1"/>
    <col min="9452" max="9454" width="1.7109375" style="139" customWidth="1"/>
    <col min="9455" max="9455" width="3" style="139" bestFit="1" customWidth="1"/>
    <col min="9456" max="9696" width="8.7109375" style="139"/>
    <col min="9697" max="9697" width="6.42578125" style="139" customWidth="1"/>
    <col min="9698" max="9698" width="22.28515625" style="139" customWidth="1"/>
    <col min="9699" max="9699" width="11.5703125" style="139" customWidth="1"/>
    <col min="9700" max="9700" width="11.85546875" style="139" customWidth="1"/>
    <col min="9701" max="9701" width="16.5703125" style="139" customWidth="1"/>
    <col min="9702" max="9702" width="15.5703125" style="139" customWidth="1"/>
    <col min="9703" max="9703" width="18.28515625" style="139" customWidth="1"/>
    <col min="9704" max="9704" width="0" style="139" hidden="1" customWidth="1"/>
    <col min="9705" max="9705" width="4.140625" style="139" customWidth="1"/>
    <col min="9706" max="9706" width="1.7109375" style="139" customWidth="1"/>
    <col min="9707" max="9707" width="3.42578125" style="139" customWidth="1"/>
    <col min="9708" max="9710" width="1.7109375" style="139" customWidth="1"/>
    <col min="9711" max="9711" width="3" style="139" bestFit="1" customWidth="1"/>
    <col min="9712" max="9952" width="8.7109375" style="139"/>
    <col min="9953" max="9953" width="6.42578125" style="139" customWidth="1"/>
    <col min="9954" max="9954" width="22.28515625" style="139" customWidth="1"/>
    <col min="9955" max="9955" width="11.5703125" style="139" customWidth="1"/>
    <col min="9956" max="9956" width="11.85546875" style="139" customWidth="1"/>
    <col min="9957" max="9957" width="16.5703125" style="139" customWidth="1"/>
    <col min="9958" max="9958" width="15.5703125" style="139" customWidth="1"/>
    <col min="9959" max="9959" width="18.28515625" style="139" customWidth="1"/>
    <col min="9960" max="9960" width="0" style="139" hidden="1" customWidth="1"/>
    <col min="9961" max="9961" width="4.140625" style="139" customWidth="1"/>
    <col min="9962" max="9962" width="1.7109375" style="139" customWidth="1"/>
    <col min="9963" max="9963" width="3.42578125" style="139" customWidth="1"/>
    <col min="9964" max="9966" width="1.7109375" style="139" customWidth="1"/>
    <col min="9967" max="9967" width="3" style="139" bestFit="1" customWidth="1"/>
    <col min="9968" max="10208" width="8.7109375" style="139"/>
    <col min="10209" max="10209" width="6.42578125" style="139" customWidth="1"/>
    <col min="10210" max="10210" width="22.28515625" style="139" customWidth="1"/>
    <col min="10211" max="10211" width="11.5703125" style="139" customWidth="1"/>
    <col min="10212" max="10212" width="11.85546875" style="139" customWidth="1"/>
    <col min="10213" max="10213" width="16.5703125" style="139" customWidth="1"/>
    <col min="10214" max="10214" width="15.5703125" style="139" customWidth="1"/>
    <col min="10215" max="10215" width="18.28515625" style="139" customWidth="1"/>
    <col min="10216" max="10216" width="0" style="139" hidden="1" customWidth="1"/>
    <col min="10217" max="10217" width="4.140625" style="139" customWidth="1"/>
    <col min="10218" max="10218" width="1.7109375" style="139" customWidth="1"/>
    <col min="10219" max="10219" width="3.42578125" style="139" customWidth="1"/>
    <col min="10220" max="10222" width="1.7109375" style="139" customWidth="1"/>
    <col min="10223" max="10223" width="3" style="139" bestFit="1" customWidth="1"/>
    <col min="10224" max="10464" width="8.7109375" style="139"/>
    <col min="10465" max="10465" width="6.42578125" style="139" customWidth="1"/>
    <col min="10466" max="10466" width="22.28515625" style="139" customWidth="1"/>
    <col min="10467" max="10467" width="11.5703125" style="139" customWidth="1"/>
    <col min="10468" max="10468" width="11.85546875" style="139" customWidth="1"/>
    <col min="10469" max="10469" width="16.5703125" style="139" customWidth="1"/>
    <col min="10470" max="10470" width="15.5703125" style="139" customWidth="1"/>
    <col min="10471" max="10471" width="18.28515625" style="139" customWidth="1"/>
    <col min="10472" max="10472" width="0" style="139" hidden="1" customWidth="1"/>
    <col min="10473" max="10473" width="4.140625" style="139" customWidth="1"/>
    <col min="10474" max="10474" width="1.7109375" style="139" customWidth="1"/>
    <col min="10475" max="10475" width="3.42578125" style="139" customWidth="1"/>
    <col min="10476" max="10478" width="1.7109375" style="139" customWidth="1"/>
    <col min="10479" max="10479" width="3" style="139" bestFit="1" customWidth="1"/>
    <col min="10480" max="10720" width="8.7109375" style="139"/>
    <col min="10721" max="10721" width="6.42578125" style="139" customWidth="1"/>
    <col min="10722" max="10722" width="22.28515625" style="139" customWidth="1"/>
    <col min="10723" max="10723" width="11.5703125" style="139" customWidth="1"/>
    <col min="10724" max="10724" width="11.85546875" style="139" customWidth="1"/>
    <col min="10725" max="10725" width="16.5703125" style="139" customWidth="1"/>
    <col min="10726" max="10726" width="15.5703125" style="139" customWidth="1"/>
    <col min="10727" max="10727" width="18.28515625" style="139" customWidth="1"/>
    <col min="10728" max="10728" width="0" style="139" hidden="1" customWidth="1"/>
    <col min="10729" max="10729" width="4.140625" style="139" customWidth="1"/>
    <col min="10730" max="10730" width="1.7109375" style="139" customWidth="1"/>
    <col min="10731" max="10731" width="3.42578125" style="139" customWidth="1"/>
    <col min="10732" max="10734" width="1.7109375" style="139" customWidth="1"/>
    <col min="10735" max="10735" width="3" style="139" bestFit="1" customWidth="1"/>
    <col min="10736" max="10976" width="8.7109375" style="139"/>
    <col min="10977" max="10977" width="6.42578125" style="139" customWidth="1"/>
    <col min="10978" max="10978" width="22.28515625" style="139" customWidth="1"/>
    <col min="10979" max="10979" width="11.5703125" style="139" customWidth="1"/>
    <col min="10980" max="10980" width="11.85546875" style="139" customWidth="1"/>
    <col min="10981" max="10981" width="16.5703125" style="139" customWidth="1"/>
    <col min="10982" max="10982" width="15.5703125" style="139" customWidth="1"/>
    <col min="10983" max="10983" width="18.28515625" style="139" customWidth="1"/>
    <col min="10984" max="10984" width="0" style="139" hidden="1" customWidth="1"/>
    <col min="10985" max="10985" width="4.140625" style="139" customWidth="1"/>
    <col min="10986" max="10986" width="1.7109375" style="139" customWidth="1"/>
    <col min="10987" max="10987" width="3.42578125" style="139" customWidth="1"/>
    <col min="10988" max="10990" width="1.7109375" style="139" customWidth="1"/>
    <col min="10991" max="10991" width="3" style="139" bestFit="1" customWidth="1"/>
    <col min="10992" max="11232" width="8.7109375" style="139"/>
    <col min="11233" max="11233" width="6.42578125" style="139" customWidth="1"/>
    <col min="11234" max="11234" width="22.28515625" style="139" customWidth="1"/>
    <col min="11235" max="11235" width="11.5703125" style="139" customWidth="1"/>
    <col min="11236" max="11236" width="11.85546875" style="139" customWidth="1"/>
    <col min="11237" max="11237" width="16.5703125" style="139" customWidth="1"/>
    <col min="11238" max="11238" width="15.5703125" style="139" customWidth="1"/>
    <col min="11239" max="11239" width="18.28515625" style="139" customWidth="1"/>
    <col min="11240" max="11240" width="0" style="139" hidden="1" customWidth="1"/>
    <col min="11241" max="11241" width="4.140625" style="139" customWidth="1"/>
    <col min="11242" max="11242" width="1.7109375" style="139" customWidth="1"/>
    <col min="11243" max="11243" width="3.42578125" style="139" customWidth="1"/>
    <col min="11244" max="11246" width="1.7109375" style="139" customWidth="1"/>
    <col min="11247" max="11247" width="3" style="139" bestFit="1" customWidth="1"/>
    <col min="11248" max="11488" width="8.7109375" style="139"/>
    <col min="11489" max="11489" width="6.42578125" style="139" customWidth="1"/>
    <col min="11490" max="11490" width="22.28515625" style="139" customWidth="1"/>
    <col min="11491" max="11491" width="11.5703125" style="139" customWidth="1"/>
    <col min="11492" max="11492" width="11.85546875" style="139" customWidth="1"/>
    <col min="11493" max="11493" width="16.5703125" style="139" customWidth="1"/>
    <col min="11494" max="11494" width="15.5703125" style="139" customWidth="1"/>
    <col min="11495" max="11495" width="18.28515625" style="139" customWidth="1"/>
    <col min="11496" max="11496" width="0" style="139" hidden="1" customWidth="1"/>
    <col min="11497" max="11497" width="4.140625" style="139" customWidth="1"/>
    <col min="11498" max="11498" width="1.7109375" style="139" customWidth="1"/>
    <col min="11499" max="11499" width="3.42578125" style="139" customWidth="1"/>
    <col min="11500" max="11502" width="1.7109375" style="139" customWidth="1"/>
    <col min="11503" max="11503" width="3" style="139" bestFit="1" customWidth="1"/>
    <col min="11504" max="11744" width="8.7109375" style="139"/>
    <col min="11745" max="11745" width="6.42578125" style="139" customWidth="1"/>
    <col min="11746" max="11746" width="22.28515625" style="139" customWidth="1"/>
    <col min="11747" max="11747" width="11.5703125" style="139" customWidth="1"/>
    <col min="11748" max="11748" width="11.85546875" style="139" customWidth="1"/>
    <col min="11749" max="11749" width="16.5703125" style="139" customWidth="1"/>
    <col min="11750" max="11750" width="15.5703125" style="139" customWidth="1"/>
    <col min="11751" max="11751" width="18.28515625" style="139" customWidth="1"/>
    <col min="11752" max="11752" width="0" style="139" hidden="1" customWidth="1"/>
    <col min="11753" max="11753" width="4.140625" style="139" customWidth="1"/>
    <col min="11754" max="11754" width="1.7109375" style="139" customWidth="1"/>
    <col min="11755" max="11755" width="3.42578125" style="139" customWidth="1"/>
    <col min="11756" max="11758" width="1.7109375" style="139" customWidth="1"/>
    <col min="11759" max="11759" width="3" style="139" bestFit="1" customWidth="1"/>
    <col min="11760" max="12000" width="8.7109375" style="139"/>
    <col min="12001" max="12001" width="6.42578125" style="139" customWidth="1"/>
    <col min="12002" max="12002" width="22.28515625" style="139" customWidth="1"/>
    <col min="12003" max="12003" width="11.5703125" style="139" customWidth="1"/>
    <col min="12004" max="12004" width="11.85546875" style="139" customWidth="1"/>
    <col min="12005" max="12005" width="16.5703125" style="139" customWidth="1"/>
    <col min="12006" max="12006" width="15.5703125" style="139" customWidth="1"/>
    <col min="12007" max="12007" width="18.28515625" style="139" customWidth="1"/>
    <col min="12008" max="12008" width="0" style="139" hidden="1" customWidth="1"/>
    <col min="12009" max="12009" width="4.140625" style="139" customWidth="1"/>
    <col min="12010" max="12010" width="1.7109375" style="139" customWidth="1"/>
    <col min="12011" max="12011" width="3.42578125" style="139" customWidth="1"/>
    <col min="12012" max="12014" width="1.7109375" style="139" customWidth="1"/>
    <col min="12015" max="12015" width="3" style="139" bestFit="1" customWidth="1"/>
    <col min="12016" max="12256" width="8.7109375" style="139"/>
    <col min="12257" max="12257" width="6.42578125" style="139" customWidth="1"/>
    <col min="12258" max="12258" width="22.28515625" style="139" customWidth="1"/>
    <col min="12259" max="12259" width="11.5703125" style="139" customWidth="1"/>
    <col min="12260" max="12260" width="11.85546875" style="139" customWidth="1"/>
    <col min="12261" max="12261" width="16.5703125" style="139" customWidth="1"/>
    <col min="12262" max="12262" width="15.5703125" style="139" customWidth="1"/>
    <col min="12263" max="12263" width="18.28515625" style="139" customWidth="1"/>
    <col min="12264" max="12264" width="0" style="139" hidden="1" customWidth="1"/>
    <col min="12265" max="12265" width="4.140625" style="139" customWidth="1"/>
    <col min="12266" max="12266" width="1.7109375" style="139" customWidth="1"/>
    <col min="12267" max="12267" width="3.42578125" style="139" customWidth="1"/>
    <col min="12268" max="12270" width="1.7109375" style="139" customWidth="1"/>
    <col min="12271" max="12271" width="3" style="139" bestFit="1" customWidth="1"/>
    <col min="12272" max="12512" width="8.7109375" style="139"/>
    <col min="12513" max="12513" width="6.42578125" style="139" customWidth="1"/>
    <col min="12514" max="12514" width="22.28515625" style="139" customWidth="1"/>
    <col min="12515" max="12515" width="11.5703125" style="139" customWidth="1"/>
    <col min="12516" max="12516" width="11.85546875" style="139" customWidth="1"/>
    <col min="12517" max="12517" width="16.5703125" style="139" customWidth="1"/>
    <col min="12518" max="12518" width="15.5703125" style="139" customWidth="1"/>
    <col min="12519" max="12519" width="18.28515625" style="139" customWidth="1"/>
    <col min="12520" max="12520" width="0" style="139" hidden="1" customWidth="1"/>
    <col min="12521" max="12521" width="4.140625" style="139" customWidth="1"/>
    <col min="12522" max="12522" width="1.7109375" style="139" customWidth="1"/>
    <col min="12523" max="12523" width="3.42578125" style="139" customWidth="1"/>
    <col min="12524" max="12526" width="1.7109375" style="139" customWidth="1"/>
    <col min="12527" max="12527" width="3" style="139" bestFit="1" customWidth="1"/>
    <col min="12528" max="12768" width="8.7109375" style="139"/>
    <col min="12769" max="12769" width="6.42578125" style="139" customWidth="1"/>
    <col min="12770" max="12770" width="22.28515625" style="139" customWidth="1"/>
    <col min="12771" max="12771" width="11.5703125" style="139" customWidth="1"/>
    <col min="12772" max="12772" width="11.85546875" style="139" customWidth="1"/>
    <col min="12773" max="12773" width="16.5703125" style="139" customWidth="1"/>
    <col min="12774" max="12774" width="15.5703125" style="139" customWidth="1"/>
    <col min="12775" max="12775" width="18.28515625" style="139" customWidth="1"/>
    <col min="12776" max="12776" width="0" style="139" hidden="1" customWidth="1"/>
    <col min="12777" max="12777" width="4.140625" style="139" customWidth="1"/>
    <col min="12778" max="12778" width="1.7109375" style="139" customWidth="1"/>
    <col min="12779" max="12779" width="3.42578125" style="139" customWidth="1"/>
    <col min="12780" max="12782" width="1.7109375" style="139" customWidth="1"/>
    <col min="12783" max="12783" width="3" style="139" bestFit="1" customWidth="1"/>
    <col min="12784" max="13024" width="8.7109375" style="139"/>
    <col min="13025" max="13025" width="6.42578125" style="139" customWidth="1"/>
    <col min="13026" max="13026" width="22.28515625" style="139" customWidth="1"/>
    <col min="13027" max="13027" width="11.5703125" style="139" customWidth="1"/>
    <col min="13028" max="13028" width="11.85546875" style="139" customWidth="1"/>
    <col min="13029" max="13029" width="16.5703125" style="139" customWidth="1"/>
    <col min="13030" max="13030" width="15.5703125" style="139" customWidth="1"/>
    <col min="13031" max="13031" width="18.28515625" style="139" customWidth="1"/>
    <col min="13032" max="13032" width="0" style="139" hidden="1" customWidth="1"/>
    <col min="13033" max="13033" width="4.140625" style="139" customWidth="1"/>
    <col min="13034" max="13034" width="1.7109375" style="139" customWidth="1"/>
    <col min="13035" max="13035" width="3.42578125" style="139" customWidth="1"/>
    <col min="13036" max="13038" width="1.7109375" style="139" customWidth="1"/>
    <col min="13039" max="13039" width="3" style="139" bestFit="1" customWidth="1"/>
    <col min="13040" max="13280" width="8.7109375" style="139"/>
    <col min="13281" max="13281" width="6.42578125" style="139" customWidth="1"/>
    <col min="13282" max="13282" width="22.28515625" style="139" customWidth="1"/>
    <col min="13283" max="13283" width="11.5703125" style="139" customWidth="1"/>
    <col min="13284" max="13284" width="11.85546875" style="139" customWidth="1"/>
    <col min="13285" max="13285" width="16.5703125" style="139" customWidth="1"/>
    <col min="13286" max="13286" width="15.5703125" style="139" customWidth="1"/>
    <col min="13287" max="13287" width="18.28515625" style="139" customWidth="1"/>
    <col min="13288" max="13288" width="0" style="139" hidden="1" customWidth="1"/>
    <col min="13289" max="13289" width="4.140625" style="139" customWidth="1"/>
    <col min="13290" max="13290" width="1.7109375" style="139" customWidth="1"/>
    <col min="13291" max="13291" width="3.42578125" style="139" customWidth="1"/>
    <col min="13292" max="13294" width="1.7109375" style="139" customWidth="1"/>
    <col min="13295" max="13295" width="3" style="139" bestFit="1" customWidth="1"/>
    <col min="13296" max="13536" width="8.7109375" style="139"/>
    <col min="13537" max="13537" width="6.42578125" style="139" customWidth="1"/>
    <col min="13538" max="13538" width="22.28515625" style="139" customWidth="1"/>
    <col min="13539" max="13539" width="11.5703125" style="139" customWidth="1"/>
    <col min="13540" max="13540" width="11.85546875" style="139" customWidth="1"/>
    <col min="13541" max="13541" width="16.5703125" style="139" customWidth="1"/>
    <col min="13542" max="13542" width="15.5703125" style="139" customWidth="1"/>
    <col min="13543" max="13543" width="18.28515625" style="139" customWidth="1"/>
    <col min="13544" max="13544" width="0" style="139" hidden="1" customWidth="1"/>
    <col min="13545" max="13545" width="4.140625" style="139" customWidth="1"/>
    <col min="13546" max="13546" width="1.7109375" style="139" customWidth="1"/>
    <col min="13547" max="13547" width="3.42578125" style="139" customWidth="1"/>
    <col min="13548" max="13550" width="1.7109375" style="139" customWidth="1"/>
    <col min="13551" max="13551" width="3" style="139" bestFit="1" customWidth="1"/>
    <col min="13552" max="13792" width="8.7109375" style="139"/>
    <col min="13793" max="13793" width="6.42578125" style="139" customWidth="1"/>
    <col min="13794" max="13794" width="22.28515625" style="139" customWidth="1"/>
    <col min="13795" max="13795" width="11.5703125" style="139" customWidth="1"/>
    <col min="13796" max="13796" width="11.85546875" style="139" customWidth="1"/>
    <col min="13797" max="13797" width="16.5703125" style="139" customWidth="1"/>
    <col min="13798" max="13798" width="15.5703125" style="139" customWidth="1"/>
    <col min="13799" max="13799" width="18.28515625" style="139" customWidth="1"/>
    <col min="13800" max="13800" width="0" style="139" hidden="1" customWidth="1"/>
    <col min="13801" max="13801" width="4.140625" style="139" customWidth="1"/>
    <col min="13802" max="13802" width="1.7109375" style="139" customWidth="1"/>
    <col min="13803" max="13803" width="3.42578125" style="139" customWidth="1"/>
    <col min="13804" max="13806" width="1.7109375" style="139" customWidth="1"/>
    <col min="13807" max="13807" width="3" style="139" bestFit="1" customWidth="1"/>
    <col min="13808" max="14048" width="8.7109375" style="139"/>
    <col min="14049" max="14049" width="6.42578125" style="139" customWidth="1"/>
    <col min="14050" max="14050" width="22.28515625" style="139" customWidth="1"/>
    <col min="14051" max="14051" width="11.5703125" style="139" customWidth="1"/>
    <col min="14052" max="14052" width="11.85546875" style="139" customWidth="1"/>
    <col min="14053" max="14053" width="16.5703125" style="139" customWidth="1"/>
    <col min="14054" max="14054" width="15.5703125" style="139" customWidth="1"/>
    <col min="14055" max="14055" width="18.28515625" style="139" customWidth="1"/>
    <col min="14056" max="14056" width="0" style="139" hidden="1" customWidth="1"/>
    <col min="14057" max="14057" width="4.140625" style="139" customWidth="1"/>
    <col min="14058" max="14058" width="1.7109375" style="139" customWidth="1"/>
    <col min="14059" max="14059" width="3.42578125" style="139" customWidth="1"/>
    <col min="14060" max="14062" width="1.7109375" style="139" customWidth="1"/>
    <col min="14063" max="14063" width="3" style="139" bestFit="1" customWidth="1"/>
    <col min="14064" max="14304" width="8.7109375" style="139"/>
    <col min="14305" max="14305" width="6.42578125" style="139" customWidth="1"/>
    <col min="14306" max="14306" width="22.28515625" style="139" customWidth="1"/>
    <col min="14307" max="14307" width="11.5703125" style="139" customWidth="1"/>
    <col min="14308" max="14308" width="11.85546875" style="139" customWidth="1"/>
    <col min="14309" max="14309" width="16.5703125" style="139" customWidth="1"/>
    <col min="14310" max="14310" width="15.5703125" style="139" customWidth="1"/>
    <col min="14311" max="14311" width="18.28515625" style="139" customWidth="1"/>
    <col min="14312" max="14312" width="0" style="139" hidden="1" customWidth="1"/>
    <col min="14313" max="14313" width="4.140625" style="139" customWidth="1"/>
    <col min="14314" max="14314" width="1.7109375" style="139" customWidth="1"/>
    <col min="14315" max="14315" width="3.42578125" style="139" customWidth="1"/>
    <col min="14316" max="14318" width="1.7109375" style="139" customWidth="1"/>
    <col min="14319" max="14319" width="3" style="139" bestFit="1" customWidth="1"/>
    <col min="14320" max="14560" width="8.7109375" style="139"/>
    <col min="14561" max="14561" width="6.42578125" style="139" customWidth="1"/>
    <col min="14562" max="14562" width="22.28515625" style="139" customWidth="1"/>
    <col min="14563" max="14563" width="11.5703125" style="139" customWidth="1"/>
    <col min="14564" max="14564" width="11.85546875" style="139" customWidth="1"/>
    <col min="14565" max="14565" width="16.5703125" style="139" customWidth="1"/>
    <col min="14566" max="14566" width="15.5703125" style="139" customWidth="1"/>
    <col min="14567" max="14567" width="18.28515625" style="139" customWidth="1"/>
    <col min="14568" max="14568" width="0" style="139" hidden="1" customWidth="1"/>
    <col min="14569" max="14569" width="4.140625" style="139" customWidth="1"/>
    <col min="14570" max="14570" width="1.7109375" style="139" customWidth="1"/>
    <col min="14571" max="14571" width="3.42578125" style="139" customWidth="1"/>
    <col min="14572" max="14574" width="1.7109375" style="139" customWidth="1"/>
    <col min="14575" max="14575" width="3" style="139" bestFit="1" customWidth="1"/>
    <col min="14576" max="14816" width="8.7109375" style="139"/>
    <col min="14817" max="14817" width="6.42578125" style="139" customWidth="1"/>
    <col min="14818" max="14818" width="22.28515625" style="139" customWidth="1"/>
    <col min="14819" max="14819" width="11.5703125" style="139" customWidth="1"/>
    <col min="14820" max="14820" width="11.85546875" style="139" customWidth="1"/>
    <col min="14821" max="14821" width="16.5703125" style="139" customWidth="1"/>
    <col min="14822" max="14822" width="15.5703125" style="139" customWidth="1"/>
    <col min="14823" max="14823" width="18.28515625" style="139" customWidth="1"/>
    <col min="14824" max="14824" width="0" style="139" hidden="1" customWidth="1"/>
    <col min="14825" max="14825" width="4.140625" style="139" customWidth="1"/>
    <col min="14826" max="14826" width="1.7109375" style="139" customWidth="1"/>
    <col min="14827" max="14827" width="3.42578125" style="139" customWidth="1"/>
    <col min="14828" max="14830" width="1.7109375" style="139" customWidth="1"/>
    <col min="14831" max="14831" width="3" style="139" bestFit="1" customWidth="1"/>
    <col min="14832" max="15072" width="8.7109375" style="139"/>
    <col min="15073" max="15073" width="6.42578125" style="139" customWidth="1"/>
    <col min="15074" max="15074" width="22.28515625" style="139" customWidth="1"/>
    <col min="15075" max="15075" width="11.5703125" style="139" customWidth="1"/>
    <col min="15076" max="15076" width="11.85546875" style="139" customWidth="1"/>
    <col min="15077" max="15077" width="16.5703125" style="139" customWidth="1"/>
    <col min="15078" max="15078" width="15.5703125" style="139" customWidth="1"/>
    <col min="15079" max="15079" width="18.28515625" style="139" customWidth="1"/>
    <col min="15080" max="15080" width="0" style="139" hidden="1" customWidth="1"/>
    <col min="15081" max="15081" width="4.140625" style="139" customWidth="1"/>
    <col min="15082" max="15082" width="1.7109375" style="139" customWidth="1"/>
    <col min="15083" max="15083" width="3.42578125" style="139" customWidth="1"/>
    <col min="15084" max="15086" width="1.7109375" style="139" customWidth="1"/>
    <col min="15087" max="15087" width="3" style="139" bestFit="1" customWidth="1"/>
    <col min="15088" max="15328" width="8.7109375" style="139"/>
    <col min="15329" max="15329" width="6.42578125" style="139" customWidth="1"/>
    <col min="15330" max="15330" width="22.28515625" style="139" customWidth="1"/>
    <col min="15331" max="15331" width="11.5703125" style="139" customWidth="1"/>
    <col min="15332" max="15332" width="11.85546875" style="139" customWidth="1"/>
    <col min="15333" max="15333" width="16.5703125" style="139" customWidth="1"/>
    <col min="15334" max="15334" width="15.5703125" style="139" customWidth="1"/>
    <col min="15335" max="15335" width="18.28515625" style="139" customWidth="1"/>
    <col min="15336" max="15336" width="0" style="139" hidden="1" customWidth="1"/>
    <col min="15337" max="15337" width="4.140625" style="139" customWidth="1"/>
    <col min="15338" max="15338" width="1.7109375" style="139" customWidth="1"/>
    <col min="15339" max="15339" width="3.42578125" style="139" customWidth="1"/>
    <col min="15340" max="15342" width="1.7109375" style="139" customWidth="1"/>
    <col min="15343" max="15343" width="3" style="139" bestFit="1" customWidth="1"/>
    <col min="15344" max="15584" width="8.7109375" style="139"/>
    <col min="15585" max="15585" width="6.42578125" style="139" customWidth="1"/>
    <col min="15586" max="15586" width="22.28515625" style="139" customWidth="1"/>
    <col min="15587" max="15587" width="11.5703125" style="139" customWidth="1"/>
    <col min="15588" max="15588" width="11.85546875" style="139" customWidth="1"/>
    <col min="15589" max="15589" width="16.5703125" style="139" customWidth="1"/>
    <col min="15590" max="15590" width="15.5703125" style="139" customWidth="1"/>
    <col min="15591" max="15591" width="18.28515625" style="139" customWidth="1"/>
    <col min="15592" max="15592" width="0" style="139" hidden="1" customWidth="1"/>
    <col min="15593" max="15593" width="4.140625" style="139" customWidth="1"/>
    <col min="15594" max="15594" width="1.7109375" style="139" customWidth="1"/>
    <col min="15595" max="15595" width="3.42578125" style="139" customWidth="1"/>
    <col min="15596" max="15598" width="1.7109375" style="139" customWidth="1"/>
    <col min="15599" max="15599" width="3" style="139" bestFit="1" customWidth="1"/>
    <col min="15600" max="15840" width="8.7109375" style="139"/>
    <col min="15841" max="15841" width="6.42578125" style="139" customWidth="1"/>
    <col min="15842" max="15842" width="22.28515625" style="139" customWidth="1"/>
    <col min="15843" max="15843" width="11.5703125" style="139" customWidth="1"/>
    <col min="15844" max="15844" width="11.85546875" style="139" customWidth="1"/>
    <col min="15845" max="15845" width="16.5703125" style="139" customWidth="1"/>
    <col min="15846" max="15846" width="15.5703125" style="139" customWidth="1"/>
    <col min="15847" max="15847" width="18.28515625" style="139" customWidth="1"/>
    <col min="15848" max="15848" width="0" style="139" hidden="1" customWidth="1"/>
    <col min="15849" max="15849" width="4.140625" style="139" customWidth="1"/>
    <col min="15850" max="15850" width="1.7109375" style="139" customWidth="1"/>
    <col min="15851" max="15851" width="3.42578125" style="139" customWidth="1"/>
    <col min="15852" max="15854" width="1.7109375" style="139" customWidth="1"/>
    <col min="15855" max="15855" width="3" style="139" bestFit="1" customWidth="1"/>
    <col min="15856" max="16096" width="8.7109375" style="139"/>
    <col min="16097" max="16097" width="6.42578125" style="139" customWidth="1"/>
    <col min="16098" max="16098" width="22.28515625" style="139" customWidth="1"/>
    <col min="16099" max="16099" width="11.5703125" style="139" customWidth="1"/>
    <col min="16100" max="16100" width="11.85546875" style="139" customWidth="1"/>
    <col min="16101" max="16101" width="16.5703125" style="139" customWidth="1"/>
    <col min="16102" max="16102" width="15.5703125" style="139" customWidth="1"/>
    <col min="16103" max="16103" width="18.28515625" style="139" customWidth="1"/>
    <col min="16104" max="16104" width="0" style="139" hidden="1" customWidth="1"/>
    <col min="16105" max="16105" width="4.140625" style="139" customWidth="1"/>
    <col min="16106" max="16106" width="1.7109375" style="139" customWidth="1"/>
    <col min="16107" max="16107" width="3.42578125" style="139" customWidth="1"/>
    <col min="16108" max="16110" width="1.7109375" style="139" customWidth="1"/>
    <col min="16111" max="16111" width="3" style="139" bestFit="1" customWidth="1"/>
    <col min="16112" max="16384" width="8.7109375" style="139"/>
  </cols>
  <sheetData>
    <row r="1" spans="1:9" ht="15.75" x14ac:dyDescent="0.25">
      <c r="A1" s="138" t="s">
        <v>829</v>
      </c>
      <c r="B1" s="138"/>
      <c r="C1" s="138"/>
      <c r="D1" s="138"/>
      <c r="E1" s="138"/>
      <c r="F1" s="138"/>
      <c r="G1" s="138"/>
    </row>
    <row r="2" spans="1:9" ht="15.75" x14ac:dyDescent="0.2">
      <c r="A2" s="721" t="s">
        <v>419</v>
      </c>
      <c r="B2" s="721"/>
      <c r="C2" s="721"/>
      <c r="D2" s="721"/>
      <c r="E2" s="721"/>
      <c r="F2" s="721"/>
      <c r="G2" s="721"/>
    </row>
    <row r="3" spans="1:9" ht="15.75" x14ac:dyDescent="0.2">
      <c r="A3" s="721" t="s">
        <v>420</v>
      </c>
      <c r="B3" s="721"/>
      <c r="C3" s="721"/>
      <c r="D3" s="721"/>
      <c r="E3" s="721"/>
      <c r="F3" s="721"/>
      <c r="G3" s="721"/>
    </row>
    <row r="4" spans="1:9" ht="15.75" x14ac:dyDescent="0.25">
      <c r="A4" s="138"/>
      <c r="B4" s="138"/>
      <c r="C4" s="138"/>
      <c r="D4" s="138"/>
      <c r="E4" s="138"/>
      <c r="F4" s="138"/>
      <c r="G4" s="138"/>
    </row>
    <row r="5" spans="1:9" ht="45" customHeight="1" x14ac:dyDescent="0.2">
      <c r="A5" s="722" t="s">
        <v>421</v>
      </c>
      <c r="B5" s="723"/>
      <c r="C5" s="724" t="str">
        <f>НМЦК!B2</f>
        <v>Всесезонный туристско-рекреационный комплекс Каспийский прибрежный кластер», Республика Дагестан. Многофункциональный центр.</v>
      </c>
      <c r="D5" s="724"/>
      <c r="E5" s="724"/>
      <c r="F5" s="724"/>
      <c r="G5" s="724"/>
    </row>
    <row r="6" spans="1:9" s="140" customFormat="1" ht="35.25" customHeight="1" x14ac:dyDescent="0.25">
      <c r="A6" s="725" t="s">
        <v>422</v>
      </c>
      <c r="B6" s="725"/>
      <c r="C6" s="726"/>
      <c r="D6" s="726"/>
      <c r="E6" s="727"/>
      <c r="F6" s="727"/>
      <c r="G6" s="727"/>
      <c r="I6" s="271"/>
    </row>
    <row r="7" spans="1:9" ht="29.25" customHeight="1" x14ac:dyDescent="0.2">
      <c r="A7" s="725" t="s">
        <v>423</v>
      </c>
      <c r="B7" s="725"/>
      <c r="C7" s="726" t="s">
        <v>684</v>
      </c>
      <c r="D7" s="726"/>
      <c r="E7" s="727"/>
      <c r="F7" s="727"/>
      <c r="G7" s="727"/>
    </row>
    <row r="8" spans="1:9" ht="15.75" x14ac:dyDescent="0.25">
      <c r="A8" s="141"/>
      <c r="B8" s="142"/>
      <c r="C8" s="141"/>
      <c r="D8" s="141"/>
      <c r="E8" s="141"/>
      <c r="F8" s="141"/>
      <c r="G8" s="143" t="s">
        <v>425</v>
      </c>
    </row>
    <row r="9" spans="1:9" ht="15.75" x14ac:dyDescent="0.25">
      <c r="A9" s="728" t="s">
        <v>5</v>
      </c>
      <c r="B9" s="728" t="s">
        <v>426</v>
      </c>
      <c r="C9" s="728" t="s">
        <v>427</v>
      </c>
      <c r="D9" s="728" t="s">
        <v>428</v>
      </c>
      <c r="E9" s="731" t="s">
        <v>429</v>
      </c>
      <c r="F9" s="731"/>
      <c r="G9" s="731"/>
    </row>
    <row r="10" spans="1:9" ht="34.5" customHeight="1" x14ac:dyDescent="0.2">
      <c r="A10" s="729"/>
      <c r="B10" s="729"/>
      <c r="C10" s="729"/>
      <c r="D10" s="730"/>
      <c r="E10" s="305" t="s">
        <v>430</v>
      </c>
      <c r="F10" s="305" t="s">
        <v>431</v>
      </c>
      <c r="G10" s="305" t="s">
        <v>193</v>
      </c>
    </row>
    <row r="11" spans="1:9" ht="15.75" x14ac:dyDescent="0.2">
      <c r="A11" s="304">
        <v>1</v>
      </c>
      <c r="B11" s="304">
        <v>2</v>
      </c>
      <c r="C11" s="304"/>
      <c r="D11" s="304"/>
      <c r="E11" s="304">
        <v>4</v>
      </c>
      <c r="F11" s="304">
        <v>5</v>
      </c>
      <c r="G11" s="304">
        <v>6</v>
      </c>
    </row>
    <row r="12" spans="1:9" ht="15.75" x14ac:dyDescent="0.2">
      <c r="A12" s="732" t="s">
        <v>432</v>
      </c>
      <c r="B12" s="733"/>
      <c r="C12" s="733"/>
      <c r="D12" s="733"/>
      <c r="E12" s="733"/>
      <c r="F12" s="733"/>
      <c r="G12" s="734"/>
    </row>
    <row r="13" spans="1:9" ht="32.25" customHeight="1" x14ac:dyDescent="0.2">
      <c r="A13" s="144" t="s">
        <v>191</v>
      </c>
      <c r="B13" s="299" t="s">
        <v>718</v>
      </c>
      <c r="C13" s="146" t="s">
        <v>433</v>
      </c>
      <c r="D13" s="144" t="s">
        <v>434</v>
      </c>
      <c r="E13" s="300">
        <f>Геодезия!O25</f>
        <v>325784.78999999998</v>
      </c>
      <c r="F13" s="301"/>
      <c r="G13" s="301">
        <f t="shared" ref="G13:G16" si="0">E13</f>
        <v>325784.78999999998</v>
      </c>
      <c r="I13" s="272"/>
    </row>
    <row r="14" spans="1:9" ht="36.6" customHeight="1" x14ac:dyDescent="0.2">
      <c r="A14" s="144" t="s">
        <v>192</v>
      </c>
      <c r="B14" s="145" t="s">
        <v>719</v>
      </c>
      <c r="C14" s="146" t="s">
        <v>433</v>
      </c>
      <c r="D14" s="144" t="s">
        <v>435</v>
      </c>
      <c r="E14" s="302">
        <f>Геология!G90</f>
        <v>9499713.8300000001</v>
      </c>
      <c r="F14" s="302"/>
      <c r="G14" s="301">
        <f t="shared" si="0"/>
        <v>9499713.8300000001</v>
      </c>
      <c r="H14" s="407"/>
      <c r="I14" s="406"/>
    </row>
    <row r="15" spans="1:9" ht="36.6" customHeight="1" x14ac:dyDescent="0.2">
      <c r="A15" s="144" t="s">
        <v>436</v>
      </c>
      <c r="B15" s="145" t="s">
        <v>439</v>
      </c>
      <c r="C15" s="146" t="s">
        <v>433</v>
      </c>
      <c r="D15" s="144" t="s">
        <v>437</v>
      </c>
      <c r="E15" s="302">
        <f>Гидромет!J31</f>
        <v>126048.73</v>
      </c>
      <c r="F15" s="302"/>
      <c r="G15" s="301">
        <f t="shared" si="0"/>
        <v>126048.73</v>
      </c>
      <c r="I15" s="272"/>
    </row>
    <row r="16" spans="1:9" ht="36.6" customHeight="1" x14ac:dyDescent="0.2">
      <c r="A16" s="144" t="s">
        <v>438</v>
      </c>
      <c r="B16" s="145" t="s">
        <v>720</v>
      </c>
      <c r="C16" s="146" t="s">
        <v>433</v>
      </c>
      <c r="D16" s="144" t="s">
        <v>856</v>
      </c>
      <c r="E16" s="302">
        <f>Экология!G69</f>
        <v>622123.21</v>
      </c>
      <c r="F16" s="302"/>
      <c r="G16" s="301">
        <f t="shared" si="0"/>
        <v>622123.21</v>
      </c>
      <c r="I16" s="272"/>
    </row>
    <row r="17" spans="1:10" ht="25.5" customHeight="1" x14ac:dyDescent="0.2">
      <c r="A17" s="735" t="s">
        <v>441</v>
      </c>
      <c r="B17" s="736"/>
      <c r="C17" s="736"/>
      <c r="D17" s="736"/>
      <c r="E17" s="736"/>
      <c r="F17" s="737"/>
      <c r="G17" s="303">
        <f>SUM(G13:G16)</f>
        <v>10573670.560000001</v>
      </c>
    </row>
    <row r="18" spans="1:10" ht="25.5" customHeight="1" x14ac:dyDescent="0.2">
      <c r="A18" s="738" t="s">
        <v>442</v>
      </c>
      <c r="B18" s="739"/>
      <c r="C18" s="739"/>
      <c r="D18" s="739"/>
      <c r="E18" s="739"/>
      <c r="F18" s="739"/>
      <c r="G18" s="739"/>
    </row>
    <row r="19" spans="1:10" ht="54" customHeight="1" x14ac:dyDescent="0.2">
      <c r="A19" s="144" t="s">
        <v>197</v>
      </c>
      <c r="B19" s="148" t="s">
        <v>746</v>
      </c>
      <c r="C19" s="146"/>
      <c r="D19" s="144" t="s">
        <v>748</v>
      </c>
      <c r="E19" s="147"/>
      <c r="F19" s="301">
        <f>ПД!F1478</f>
        <v>17386479.030000001</v>
      </c>
      <c r="G19" s="301">
        <f>F19</f>
        <v>17386479.030000001</v>
      </c>
    </row>
    <row r="20" spans="1:10" ht="59.25" customHeight="1" x14ac:dyDescent="0.2">
      <c r="A20" s="144" t="s">
        <v>200</v>
      </c>
      <c r="B20" s="148" t="s">
        <v>747</v>
      </c>
      <c r="C20" s="146"/>
      <c r="D20" s="144" t="s">
        <v>749</v>
      </c>
      <c r="E20" s="147"/>
      <c r="F20" s="301">
        <f>ОВОС!E6</f>
        <v>1647677.05</v>
      </c>
      <c r="G20" s="301">
        <f>F20</f>
        <v>1647677.05</v>
      </c>
    </row>
    <row r="21" spans="1:10" ht="90" customHeight="1" x14ac:dyDescent="0.2">
      <c r="A21" s="144" t="s">
        <v>793</v>
      </c>
      <c r="B21" s="148" t="s">
        <v>996</v>
      </c>
      <c r="C21" s="146"/>
      <c r="D21" s="144" t="s">
        <v>841</v>
      </c>
      <c r="E21" s="301"/>
      <c r="F21" s="301">
        <f>238389.2/1.2</f>
        <v>198657.67</v>
      </c>
      <c r="G21" s="301">
        <f>F21</f>
        <v>198657.67</v>
      </c>
    </row>
    <row r="22" spans="1:10" ht="29.25" customHeight="1" x14ac:dyDescent="0.2">
      <c r="A22" s="735" t="s">
        <v>443</v>
      </c>
      <c r="B22" s="736"/>
      <c r="C22" s="736"/>
      <c r="D22" s="736"/>
      <c r="E22" s="736"/>
      <c r="F22" s="737"/>
      <c r="G22" s="303">
        <f>G19+G20+G21</f>
        <v>19232813.75</v>
      </c>
    </row>
    <row r="23" spans="1:10" ht="27.75" customHeight="1" x14ac:dyDescent="0.2">
      <c r="A23" s="740" t="s">
        <v>445</v>
      </c>
      <c r="B23" s="741"/>
      <c r="C23" s="741"/>
      <c r="D23" s="741"/>
      <c r="E23" s="741"/>
      <c r="F23" s="742"/>
      <c r="G23" s="332">
        <f>G17+G22</f>
        <v>29806484.309999999</v>
      </c>
      <c r="J23" s="194"/>
    </row>
    <row r="24" spans="1:10" ht="55.5" customHeight="1" x14ac:dyDescent="0.25">
      <c r="A24" s="680" t="s">
        <v>734</v>
      </c>
      <c r="B24" s="680"/>
      <c r="E24" s="360" t="s">
        <v>735</v>
      </c>
    </row>
  </sheetData>
  <mergeCells count="19">
    <mergeCell ref="A24:B24"/>
    <mergeCell ref="A12:G12"/>
    <mergeCell ref="A17:F17"/>
    <mergeCell ref="A18:G18"/>
    <mergeCell ref="A22:F22"/>
    <mergeCell ref="A23:F23"/>
    <mergeCell ref="A7:B7"/>
    <mergeCell ref="C7:G7"/>
    <mergeCell ref="A9:A10"/>
    <mergeCell ref="B9:B10"/>
    <mergeCell ref="C9:C10"/>
    <mergeCell ref="D9:D10"/>
    <mergeCell ref="E9:G9"/>
    <mergeCell ref="A2:G2"/>
    <mergeCell ref="A3:G3"/>
    <mergeCell ref="A5:B5"/>
    <mergeCell ref="C5:G5"/>
    <mergeCell ref="A6:B6"/>
    <mergeCell ref="C6:G6"/>
  </mergeCells>
  <pageMargins left="0.7" right="0.7" top="0.75" bottom="0.75" header="0.3" footer="0.3"/>
  <pageSetup paperSize="9" scale="4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7" zoomScale="86" zoomScaleNormal="100" zoomScaleSheetLayoutView="86" workbookViewId="0">
      <selection activeCell="D20" sqref="D20"/>
    </sheetView>
  </sheetViews>
  <sheetFormatPr defaultColWidth="9.140625" defaultRowHeight="15" outlineLevelRow="1" x14ac:dyDescent="0.25"/>
  <cols>
    <col min="1" max="1" width="5.28515625" style="191" customWidth="1"/>
    <col min="2" max="2" width="21.85546875" style="155" customWidth="1"/>
    <col min="3" max="3" width="35" style="155" customWidth="1"/>
    <col min="4" max="4" width="16.5703125" style="155" customWidth="1"/>
    <col min="5" max="5" width="8.7109375" style="155" customWidth="1"/>
    <col min="6" max="6" width="11.7109375" style="155" customWidth="1"/>
    <col min="7" max="7" width="23.7109375" style="155" customWidth="1"/>
    <col min="8" max="8" width="17.5703125" style="192" customWidth="1"/>
    <col min="9" max="16384" width="9.140625" style="155"/>
  </cols>
  <sheetData>
    <row r="1" spans="1:8" ht="15.75" x14ac:dyDescent="0.25">
      <c r="A1" s="151"/>
      <c r="B1" s="152"/>
      <c r="C1" s="153"/>
      <c r="D1" s="153"/>
      <c r="E1" s="153"/>
      <c r="F1" s="152"/>
      <c r="G1" s="152"/>
      <c r="H1" s="154"/>
    </row>
    <row r="2" spans="1:8" ht="15.75" x14ac:dyDescent="0.25">
      <c r="A2" s="743" t="s">
        <v>444</v>
      </c>
      <c r="B2" s="744"/>
      <c r="C2" s="744"/>
      <c r="D2" s="744"/>
      <c r="E2" s="744"/>
      <c r="F2" s="744"/>
      <c r="G2" s="744"/>
      <c r="H2" s="744"/>
    </row>
    <row r="3" spans="1:8" ht="15.75" x14ac:dyDescent="0.25">
      <c r="A3" s="745"/>
      <c r="B3" s="744"/>
      <c r="C3" s="744"/>
      <c r="D3" s="744"/>
      <c r="E3" s="744"/>
      <c r="F3" s="744"/>
      <c r="G3" s="744"/>
      <c r="H3" s="744"/>
    </row>
    <row r="4" spans="1:8" ht="55.9" customHeight="1" x14ac:dyDescent="0.25">
      <c r="A4" s="746" t="s">
        <v>448</v>
      </c>
      <c r="B4" s="744"/>
      <c r="C4" s="747" t="str">
        <f>'Cводная смета ПИР'!C5:G5</f>
        <v>Всесезонный туристско-рекреационный комплекс Каспийский прибрежный кластер», Республика Дагестан. Многофункциональный центр.</v>
      </c>
      <c r="D4" s="747"/>
      <c r="E4" s="747"/>
      <c r="F4" s="748"/>
      <c r="G4" s="748"/>
      <c r="H4" s="748"/>
    </row>
    <row r="5" spans="1:8" ht="17.25" customHeight="1" x14ac:dyDescent="0.25">
      <c r="A5" s="746" t="s">
        <v>449</v>
      </c>
      <c r="B5" s="744"/>
      <c r="C5" s="749"/>
      <c r="D5" s="749"/>
      <c r="E5" s="749"/>
      <c r="F5" s="744"/>
      <c r="G5" s="744"/>
      <c r="H5" s="744"/>
    </row>
    <row r="6" spans="1:8" ht="30" customHeight="1" x14ac:dyDescent="0.25">
      <c r="A6" s="760" t="s">
        <v>450</v>
      </c>
      <c r="B6" s="744"/>
      <c r="C6" s="749" t="s">
        <v>451</v>
      </c>
      <c r="D6" s="749"/>
      <c r="E6" s="749"/>
      <c r="F6" s="744"/>
      <c r="G6" s="744"/>
      <c r="H6" s="744"/>
    </row>
    <row r="7" spans="1:8" ht="15.75" x14ac:dyDescent="0.25">
      <c r="A7" s="746" t="s">
        <v>452</v>
      </c>
      <c r="B7" s="744"/>
      <c r="C7" s="761"/>
      <c r="D7" s="761"/>
      <c r="E7" s="761"/>
      <c r="F7" s="744"/>
      <c r="G7" s="744"/>
      <c r="H7" s="744"/>
    </row>
    <row r="8" spans="1:8" ht="15.75" x14ac:dyDescent="0.25">
      <c r="A8" s="746" t="s">
        <v>453</v>
      </c>
      <c r="B8" s="744"/>
      <c r="C8" s="761" t="s">
        <v>424</v>
      </c>
      <c r="D8" s="761"/>
      <c r="E8" s="761"/>
      <c r="F8" s="744"/>
      <c r="G8" s="744"/>
      <c r="H8" s="744"/>
    </row>
    <row r="9" spans="1:8" ht="15.75" x14ac:dyDescent="0.25">
      <c r="A9" s="151"/>
      <c r="B9" s="152"/>
      <c r="C9" s="153"/>
      <c r="D9" s="153"/>
      <c r="E9" s="153"/>
      <c r="F9" s="152"/>
      <c r="G9" s="152"/>
      <c r="H9" s="154"/>
    </row>
    <row r="10" spans="1:8" ht="109.5" customHeight="1" x14ac:dyDescent="0.25">
      <c r="A10" s="156" t="s">
        <v>5</v>
      </c>
      <c r="B10" s="156" t="s">
        <v>239</v>
      </c>
      <c r="C10" s="762" t="s">
        <v>454</v>
      </c>
      <c r="D10" s="763"/>
      <c r="E10" s="763"/>
      <c r="F10" s="156" t="s">
        <v>455</v>
      </c>
      <c r="G10" s="156" t="s">
        <v>456</v>
      </c>
      <c r="H10" s="157" t="s">
        <v>457</v>
      </c>
    </row>
    <row r="11" spans="1:8" ht="15" customHeight="1" x14ac:dyDescent="0.25">
      <c r="A11" s="753">
        <v>1</v>
      </c>
      <c r="B11" s="755" t="s">
        <v>430</v>
      </c>
      <c r="C11" s="757"/>
      <c r="D11" s="758"/>
      <c r="E11" s="759"/>
      <c r="F11" s="158"/>
      <c r="G11" s="764"/>
      <c r="H11" s="750"/>
    </row>
    <row r="12" spans="1:8" ht="45" customHeight="1" x14ac:dyDescent="0.25">
      <c r="A12" s="754"/>
      <c r="B12" s="756"/>
      <c r="C12" s="159" t="s">
        <v>467</v>
      </c>
      <c r="D12" s="160">
        <f>'Cводная смета ПИР'!G17</f>
        <v>10573671</v>
      </c>
      <c r="E12" s="161" t="s">
        <v>458</v>
      </c>
      <c r="F12" s="162"/>
      <c r="G12" s="765"/>
      <c r="H12" s="751"/>
    </row>
    <row r="13" spans="1:8" ht="33" customHeight="1" x14ac:dyDescent="0.25">
      <c r="A13" s="754"/>
      <c r="B13" s="756"/>
      <c r="C13" s="159" t="s">
        <v>465</v>
      </c>
      <c r="D13" s="163">
        <v>5.36</v>
      </c>
      <c r="E13" s="164"/>
      <c r="F13" s="162"/>
      <c r="G13" s="765"/>
      <c r="H13" s="751"/>
    </row>
    <row r="14" spans="1:8" ht="31.5" x14ac:dyDescent="0.25">
      <c r="A14" s="754"/>
      <c r="B14" s="756"/>
      <c r="C14" s="159" t="s">
        <v>459</v>
      </c>
      <c r="D14" s="160">
        <f>D12/D13</f>
        <v>1972700</v>
      </c>
      <c r="E14" s="161" t="s">
        <v>458</v>
      </c>
      <c r="F14" s="162"/>
      <c r="G14" s="765"/>
      <c r="H14" s="751"/>
    </row>
    <row r="15" spans="1:8" ht="15" customHeight="1" x14ac:dyDescent="0.25">
      <c r="A15" s="753">
        <v>2</v>
      </c>
      <c r="B15" s="755" t="s">
        <v>2</v>
      </c>
      <c r="C15" s="757"/>
      <c r="D15" s="758"/>
      <c r="E15" s="759"/>
      <c r="F15" s="158"/>
      <c r="G15" s="765"/>
      <c r="H15" s="751"/>
    </row>
    <row r="16" spans="1:8" ht="32.450000000000003" customHeight="1" x14ac:dyDescent="0.25">
      <c r="A16" s="754"/>
      <c r="B16" s="756"/>
      <c r="C16" s="159" t="s">
        <v>466</v>
      </c>
      <c r="D16" s="160">
        <f>'Cводная смета ПИР'!G22</f>
        <v>19232814</v>
      </c>
      <c r="E16" s="161" t="s">
        <v>458</v>
      </c>
      <c r="F16" s="162"/>
      <c r="G16" s="765"/>
      <c r="H16" s="751"/>
    </row>
    <row r="17" spans="1:15" ht="25.9" customHeight="1" x14ac:dyDescent="0.25">
      <c r="A17" s="754"/>
      <c r="B17" s="756"/>
      <c r="C17" s="159" t="s">
        <v>465</v>
      </c>
      <c r="D17" s="165">
        <v>5.32</v>
      </c>
      <c r="E17" s="164"/>
      <c r="F17" s="162"/>
      <c r="G17" s="765"/>
      <c r="H17" s="751"/>
    </row>
    <row r="18" spans="1:15" ht="31.5" x14ac:dyDescent="0.25">
      <c r="A18" s="754"/>
      <c r="B18" s="756"/>
      <c r="C18" s="159" t="s">
        <v>460</v>
      </c>
      <c r="D18" s="160">
        <f>D16/D17</f>
        <v>3615191</v>
      </c>
      <c r="E18" s="161" t="s">
        <v>458</v>
      </c>
      <c r="F18" s="162"/>
      <c r="G18" s="766"/>
      <c r="H18" s="752"/>
      <c r="O18" s="155" t="s">
        <v>461</v>
      </c>
    </row>
    <row r="19" spans="1:15" ht="39.75" customHeight="1" x14ac:dyDescent="0.25">
      <c r="A19" s="166"/>
      <c r="B19" s="167"/>
      <c r="C19" s="168" t="s">
        <v>462</v>
      </c>
      <c r="D19" s="169">
        <f>D14+D18</f>
        <v>5587891</v>
      </c>
      <c r="E19" s="170" t="s">
        <v>458</v>
      </c>
      <c r="F19" s="171"/>
      <c r="G19" s="172" t="s">
        <v>631</v>
      </c>
      <c r="H19" s="173"/>
    </row>
    <row r="20" spans="1:15" ht="72" customHeight="1" x14ac:dyDescent="0.25">
      <c r="A20" s="174"/>
      <c r="B20" s="175" t="s">
        <v>463</v>
      </c>
      <c r="C20" s="176" t="s">
        <v>464</v>
      </c>
      <c r="D20" s="204">
        <f>D50/100</f>
        <v>6.1499999999999999E-2</v>
      </c>
      <c r="E20" s="177"/>
      <c r="F20" s="178"/>
      <c r="G20" s="179"/>
      <c r="H20" s="180">
        <f>D19*D20</f>
        <v>343655</v>
      </c>
    </row>
    <row r="21" spans="1:15" ht="36.75" customHeight="1" x14ac:dyDescent="0.25">
      <c r="A21" s="174"/>
      <c r="B21" s="181"/>
      <c r="C21" s="182" t="s">
        <v>468</v>
      </c>
      <c r="D21" s="193">
        <v>5.32</v>
      </c>
      <c r="E21" s="183"/>
      <c r="F21" s="184"/>
      <c r="G21" s="185"/>
      <c r="H21" s="186">
        <f>ROUND(H20*D21,0)</f>
        <v>1828245</v>
      </c>
    </row>
    <row r="22" spans="1:15" x14ac:dyDescent="0.25">
      <c r="A22" s="187"/>
      <c r="B22" s="188"/>
      <c r="C22" s="188"/>
      <c r="D22" s="188"/>
      <c r="E22" s="188"/>
      <c r="F22" s="188"/>
      <c r="G22" s="188"/>
      <c r="H22" s="189"/>
    </row>
    <row r="23" spans="1:15" x14ac:dyDescent="0.25">
      <c r="A23" s="187"/>
      <c r="B23" s="188"/>
      <c r="C23" s="188"/>
      <c r="D23" s="190"/>
      <c r="E23" s="188"/>
      <c r="F23" s="188"/>
      <c r="G23" s="188"/>
      <c r="H23" s="189"/>
    </row>
    <row r="24" spans="1:15" x14ac:dyDescent="0.25">
      <c r="A24" s="187"/>
      <c r="B24" s="188"/>
      <c r="C24" s="188"/>
      <c r="D24" s="188"/>
      <c r="E24" s="188"/>
      <c r="F24" s="188"/>
      <c r="G24" s="188"/>
      <c r="H24" s="189"/>
    </row>
    <row r="25" spans="1:15" x14ac:dyDescent="0.25">
      <c r="A25" s="187"/>
      <c r="B25" s="188"/>
      <c r="C25" s="188"/>
      <c r="D25" s="188"/>
      <c r="E25" s="188"/>
      <c r="F25" s="188"/>
      <c r="G25" s="188"/>
      <c r="H25" s="189"/>
    </row>
    <row r="26" spans="1:15" x14ac:dyDescent="0.25">
      <c r="A26" s="187"/>
      <c r="B26" s="188"/>
      <c r="C26" s="188"/>
      <c r="D26" s="188"/>
      <c r="E26" s="188"/>
      <c r="F26" s="188"/>
      <c r="G26" s="188"/>
      <c r="H26" s="189"/>
    </row>
    <row r="27" spans="1:15" x14ac:dyDescent="0.25">
      <c r="A27" s="187"/>
      <c r="B27" s="188"/>
      <c r="C27" s="188"/>
      <c r="D27" s="188"/>
      <c r="E27" s="188"/>
      <c r="F27" s="188"/>
      <c r="G27" s="188"/>
      <c r="H27" s="189"/>
    </row>
    <row r="28" spans="1:15" x14ac:dyDescent="0.25">
      <c r="A28" s="187"/>
      <c r="B28" s="188"/>
      <c r="C28" s="188"/>
      <c r="D28" s="188"/>
      <c r="E28" s="188"/>
      <c r="F28" s="188"/>
      <c r="G28" s="188"/>
      <c r="H28" s="189"/>
    </row>
    <row r="29" spans="1:15" ht="15.75" hidden="1" x14ac:dyDescent="0.25">
      <c r="A29" s="187"/>
      <c r="B29" s="188"/>
      <c r="C29" s="195" t="s">
        <v>470</v>
      </c>
      <c r="D29"/>
      <c r="E29" s="188"/>
      <c r="F29" s="188"/>
      <c r="G29" s="188"/>
      <c r="H29" s="189"/>
    </row>
    <row r="30" spans="1:15" ht="31.5" hidden="1" x14ac:dyDescent="0.25">
      <c r="A30" s="187"/>
      <c r="B30" s="188"/>
      <c r="C30" s="195" t="s">
        <v>471</v>
      </c>
      <c r="D30"/>
      <c r="E30" s="188"/>
      <c r="F30" s="188"/>
      <c r="G30" s="188"/>
      <c r="H30" s="189"/>
    </row>
    <row r="31" spans="1:15" ht="47.25" hidden="1" x14ac:dyDescent="0.25">
      <c r="A31" s="187"/>
      <c r="B31" s="188"/>
      <c r="C31" s="195" t="s">
        <v>472</v>
      </c>
      <c r="D31"/>
      <c r="E31" s="188"/>
      <c r="F31" s="188"/>
      <c r="G31" s="188"/>
      <c r="H31" s="189"/>
    </row>
    <row r="32" spans="1:15" ht="47.25" hidden="1" x14ac:dyDescent="0.25">
      <c r="A32" s="187"/>
      <c r="B32" s="188"/>
      <c r="C32" s="195" t="s">
        <v>473</v>
      </c>
      <c r="D32"/>
      <c r="E32" s="188"/>
      <c r="F32" s="188"/>
      <c r="G32" s="188"/>
      <c r="H32" s="189"/>
    </row>
    <row r="33" spans="1:8" ht="31.5" hidden="1" x14ac:dyDescent="0.25">
      <c r="A33" s="187"/>
      <c r="B33" s="188"/>
      <c r="C33" s="195" t="s">
        <v>474</v>
      </c>
      <c r="D33"/>
      <c r="E33" s="188"/>
      <c r="F33" s="188"/>
      <c r="G33" s="188"/>
      <c r="H33" s="189"/>
    </row>
    <row r="34" spans="1:8" hidden="1" x14ac:dyDescent="0.25">
      <c r="A34" s="187"/>
      <c r="B34" s="188"/>
      <c r="C34"/>
      <c r="D34"/>
      <c r="E34" s="188"/>
      <c r="F34" s="188"/>
      <c r="G34" s="188"/>
      <c r="H34" s="189"/>
    </row>
    <row r="35" spans="1:8" ht="110.25" hidden="1" x14ac:dyDescent="0.25">
      <c r="A35" s="187"/>
      <c r="B35" s="188"/>
      <c r="C35" s="196" t="s">
        <v>475</v>
      </c>
      <c r="D35"/>
      <c r="E35" s="188"/>
      <c r="F35" s="188"/>
      <c r="G35" s="188"/>
      <c r="H35" s="189"/>
    </row>
    <row r="36" spans="1:8" x14ac:dyDescent="0.25">
      <c r="A36" s="187"/>
      <c r="B36" s="188"/>
      <c r="C36" s="197"/>
      <c r="D36"/>
      <c r="E36" s="188"/>
      <c r="F36" s="188"/>
      <c r="G36" s="188"/>
      <c r="H36" s="189"/>
    </row>
    <row r="37" spans="1:8" x14ac:dyDescent="0.25">
      <c r="A37" s="187"/>
      <c r="B37" s="188"/>
      <c r="C37" s="198"/>
      <c r="D37" s="198"/>
      <c r="E37" s="188"/>
      <c r="F37" s="188"/>
      <c r="G37" s="188"/>
      <c r="H37" s="189"/>
    </row>
    <row r="38" spans="1:8" ht="45" hidden="1" outlineLevel="1" x14ac:dyDescent="0.25">
      <c r="A38" s="187"/>
      <c r="B38" s="188"/>
      <c r="C38" s="200" t="s">
        <v>476</v>
      </c>
      <c r="D38" s="202" t="s">
        <v>478</v>
      </c>
      <c r="E38" s="188"/>
      <c r="F38" s="188"/>
      <c r="G38" s="188"/>
      <c r="H38" s="189"/>
    </row>
    <row r="39" spans="1:8" ht="15.75" hidden="1" outlineLevel="1" thickBot="1" x14ac:dyDescent="0.3">
      <c r="A39" s="187"/>
      <c r="B39" s="188"/>
      <c r="C39" s="201" t="s">
        <v>477</v>
      </c>
      <c r="D39" s="203" t="s">
        <v>479</v>
      </c>
      <c r="E39" s="188"/>
      <c r="F39" s="188"/>
      <c r="G39" s="188"/>
      <c r="H39" s="189"/>
    </row>
    <row r="40" spans="1:8" hidden="1" outlineLevel="1" x14ac:dyDescent="0.25">
      <c r="A40" s="187"/>
      <c r="B40" s="188"/>
      <c r="C40" s="199" t="s">
        <v>480</v>
      </c>
      <c r="D40" s="199">
        <v>33.75</v>
      </c>
      <c r="E40" s="188"/>
      <c r="F40" s="188"/>
      <c r="G40" s="188"/>
      <c r="H40" s="189"/>
    </row>
    <row r="41" spans="1:8" hidden="1" outlineLevel="1" x14ac:dyDescent="0.25">
      <c r="A41" s="187"/>
      <c r="B41" s="188"/>
      <c r="C41" s="199" t="s">
        <v>481</v>
      </c>
      <c r="D41" s="199">
        <v>29.25</v>
      </c>
      <c r="E41" s="188"/>
      <c r="F41" s="188"/>
      <c r="G41" s="188"/>
      <c r="H41" s="189"/>
    </row>
    <row r="42" spans="1:8" hidden="1" outlineLevel="1" x14ac:dyDescent="0.25">
      <c r="A42" s="187"/>
      <c r="B42" s="188"/>
      <c r="C42" s="199" t="s">
        <v>482</v>
      </c>
      <c r="D42" s="199">
        <v>27.3</v>
      </c>
      <c r="E42" s="188"/>
      <c r="F42" s="188"/>
      <c r="G42" s="188"/>
      <c r="H42" s="189"/>
    </row>
    <row r="43" spans="1:8" hidden="1" outlineLevel="1" x14ac:dyDescent="0.25">
      <c r="A43" s="187"/>
      <c r="B43" s="188"/>
      <c r="C43" s="199" t="s">
        <v>483</v>
      </c>
      <c r="D43" s="199">
        <v>20.22</v>
      </c>
      <c r="E43" s="188"/>
      <c r="F43" s="188"/>
      <c r="G43" s="188"/>
      <c r="H43" s="189"/>
    </row>
    <row r="44" spans="1:8" hidden="1" outlineLevel="1" x14ac:dyDescent="0.25">
      <c r="A44" s="187"/>
      <c r="B44" s="188"/>
      <c r="C44" s="199" t="s">
        <v>484</v>
      </c>
      <c r="D44" s="199">
        <v>16.649999999999999</v>
      </c>
      <c r="E44" s="188"/>
      <c r="F44" s="188"/>
      <c r="G44" s="188"/>
      <c r="H44" s="189"/>
    </row>
    <row r="45" spans="1:8" hidden="1" outlineLevel="1" x14ac:dyDescent="0.25">
      <c r="A45" s="187"/>
      <c r="B45" s="188"/>
      <c r="C45" s="199" t="s">
        <v>485</v>
      </c>
      <c r="D45" s="199">
        <v>12.69</v>
      </c>
      <c r="E45" s="188"/>
      <c r="F45" s="188"/>
      <c r="G45" s="188"/>
      <c r="H45" s="189"/>
    </row>
    <row r="46" spans="1:8" hidden="1" outlineLevel="1" x14ac:dyDescent="0.25">
      <c r="A46" s="187"/>
      <c r="B46" s="188"/>
      <c r="C46" s="199" t="s">
        <v>486</v>
      </c>
      <c r="D46" s="199">
        <v>11.88</v>
      </c>
      <c r="E46" s="188"/>
      <c r="F46" s="188"/>
      <c r="G46" s="188"/>
      <c r="H46" s="189"/>
    </row>
    <row r="47" spans="1:8" hidden="1" outlineLevel="1" x14ac:dyDescent="0.25">
      <c r="A47" s="187"/>
      <c r="B47" s="188"/>
      <c r="C47" s="199" t="s">
        <v>487</v>
      </c>
      <c r="D47" s="199">
        <v>10.98</v>
      </c>
      <c r="E47" s="188"/>
      <c r="F47" s="188"/>
      <c r="G47" s="188"/>
      <c r="H47" s="189"/>
    </row>
    <row r="48" spans="1:8" hidden="1" outlineLevel="1" x14ac:dyDescent="0.25">
      <c r="A48" s="187"/>
      <c r="B48" s="188"/>
      <c r="C48" s="199" t="s">
        <v>488</v>
      </c>
      <c r="D48" s="199">
        <v>8.77</v>
      </c>
      <c r="E48" s="188"/>
      <c r="F48" s="188"/>
      <c r="G48" s="188"/>
      <c r="H48" s="189"/>
    </row>
    <row r="49" spans="1:8" hidden="1" outlineLevel="1" x14ac:dyDescent="0.25">
      <c r="A49" s="187"/>
      <c r="B49" s="188"/>
      <c r="C49" s="199" t="s">
        <v>489</v>
      </c>
      <c r="D49" s="199">
        <v>7.07</v>
      </c>
      <c r="E49" s="188"/>
      <c r="F49" s="188"/>
      <c r="G49" s="188"/>
      <c r="H49" s="189"/>
    </row>
    <row r="50" spans="1:8" hidden="1" outlineLevel="1" x14ac:dyDescent="0.25">
      <c r="A50" s="187"/>
      <c r="B50" s="188"/>
      <c r="C50" s="199" t="s">
        <v>490</v>
      </c>
      <c r="D50" s="199">
        <v>6.15</v>
      </c>
      <c r="E50" s="188"/>
      <c r="F50" s="188"/>
      <c r="G50" s="188"/>
      <c r="H50" s="189"/>
    </row>
    <row r="51" spans="1:8" hidden="1" outlineLevel="1" x14ac:dyDescent="0.25">
      <c r="A51" s="187"/>
      <c r="B51" s="188"/>
      <c r="C51" s="199" t="s">
        <v>491</v>
      </c>
      <c r="D51" s="199">
        <v>4.76</v>
      </c>
      <c r="E51" s="188"/>
      <c r="F51" s="188"/>
      <c r="G51" s="188"/>
      <c r="H51" s="189"/>
    </row>
    <row r="52" spans="1:8" hidden="1" outlineLevel="1" x14ac:dyDescent="0.25">
      <c r="A52" s="187"/>
      <c r="B52" s="188"/>
      <c r="C52" s="199" t="s">
        <v>492</v>
      </c>
      <c r="D52" s="199">
        <v>4.13</v>
      </c>
      <c r="E52" s="188"/>
      <c r="F52" s="188"/>
      <c r="G52" s="188"/>
      <c r="H52" s="189"/>
    </row>
    <row r="53" spans="1:8" hidden="1" outlineLevel="1" x14ac:dyDescent="0.25">
      <c r="A53" s="187"/>
      <c r="B53" s="188"/>
      <c r="C53" s="199" t="s">
        <v>493</v>
      </c>
      <c r="D53" s="199">
        <v>3.52</v>
      </c>
      <c r="E53" s="188"/>
      <c r="F53" s="188"/>
      <c r="G53" s="188"/>
      <c r="H53" s="189"/>
    </row>
    <row r="54" spans="1:8" hidden="1" outlineLevel="1" x14ac:dyDescent="0.25">
      <c r="A54" s="187"/>
      <c r="B54" s="188"/>
      <c r="C54" s="199" t="s">
        <v>494</v>
      </c>
      <c r="D54" s="199">
        <v>3.06</v>
      </c>
      <c r="E54" s="188"/>
      <c r="F54" s="188"/>
      <c r="G54" s="188"/>
      <c r="H54" s="189"/>
    </row>
    <row r="55" spans="1:8" hidden="1" outlineLevel="1" x14ac:dyDescent="0.25">
      <c r="A55" s="187"/>
      <c r="B55" s="188"/>
      <c r="C55" s="199" t="s">
        <v>495</v>
      </c>
      <c r="D55" s="199">
        <v>2.62</v>
      </c>
      <c r="E55" s="188"/>
      <c r="F55" s="188"/>
      <c r="G55" s="188"/>
      <c r="H55" s="189"/>
    </row>
    <row r="56" spans="1:8" hidden="1" outlineLevel="1" x14ac:dyDescent="0.25">
      <c r="A56" s="187"/>
      <c r="B56" s="188"/>
      <c r="C56" s="199" t="s">
        <v>496</v>
      </c>
      <c r="D56" s="199">
        <v>2.33</v>
      </c>
      <c r="E56" s="188"/>
      <c r="F56" s="188"/>
      <c r="G56" s="188"/>
      <c r="H56" s="189"/>
    </row>
    <row r="57" spans="1:8" hidden="1" outlineLevel="1" x14ac:dyDescent="0.25">
      <c r="A57" s="187"/>
      <c r="B57" s="188"/>
      <c r="C57" s="199" t="s">
        <v>497</v>
      </c>
      <c r="D57" s="199">
        <v>2.0099999999999998</v>
      </c>
      <c r="E57" s="188"/>
      <c r="F57" s="188"/>
      <c r="G57" s="188"/>
      <c r="H57" s="189"/>
    </row>
    <row r="58" spans="1:8" hidden="1" outlineLevel="1" x14ac:dyDescent="0.25">
      <c r="A58" s="187"/>
      <c r="B58" s="188"/>
      <c r="C58" s="199" t="s">
        <v>498</v>
      </c>
      <c r="D58" s="199">
        <v>1.68</v>
      </c>
      <c r="E58" s="188"/>
      <c r="F58" s="188"/>
      <c r="G58" s="188"/>
      <c r="H58" s="189"/>
    </row>
    <row r="59" spans="1:8" hidden="1" outlineLevel="1" x14ac:dyDescent="0.25">
      <c r="A59" s="187"/>
      <c r="B59" s="188"/>
      <c r="C59" s="199" t="s">
        <v>499</v>
      </c>
      <c r="D59" s="199">
        <v>1.56</v>
      </c>
      <c r="E59" s="188"/>
      <c r="F59" s="188"/>
      <c r="G59" s="188"/>
      <c r="H59" s="189"/>
    </row>
    <row r="60" spans="1:8" hidden="1" outlineLevel="1" x14ac:dyDescent="0.25">
      <c r="A60" s="187"/>
      <c r="B60" s="188"/>
      <c r="C60" s="199" t="s">
        <v>500</v>
      </c>
      <c r="D60" s="199">
        <v>1.22</v>
      </c>
      <c r="E60" s="188"/>
      <c r="F60" s="188"/>
      <c r="G60" s="188"/>
      <c r="H60" s="189"/>
    </row>
    <row r="61" spans="1:8" hidden="1" outlineLevel="1" x14ac:dyDescent="0.25">
      <c r="A61" s="187"/>
      <c r="B61" s="188"/>
      <c r="C61" s="199" t="s">
        <v>501</v>
      </c>
      <c r="D61" s="199">
        <v>1.04</v>
      </c>
      <c r="E61" s="188"/>
      <c r="F61" s="188"/>
      <c r="G61" s="188"/>
      <c r="H61" s="189"/>
    </row>
    <row r="62" spans="1:8" hidden="1" outlineLevel="1" x14ac:dyDescent="0.25">
      <c r="A62" s="187"/>
      <c r="B62" s="188"/>
      <c r="C62" s="199" t="s">
        <v>502</v>
      </c>
      <c r="D62" s="199">
        <v>0.9</v>
      </c>
      <c r="E62" s="188"/>
      <c r="F62" s="188"/>
      <c r="G62" s="188"/>
      <c r="H62" s="189"/>
    </row>
    <row r="63" spans="1:8" hidden="1" outlineLevel="1" x14ac:dyDescent="0.25">
      <c r="A63" s="187"/>
      <c r="B63" s="188"/>
      <c r="C63" s="199" t="s">
        <v>503</v>
      </c>
      <c r="D63" s="199">
        <v>0.8</v>
      </c>
      <c r="E63" s="188"/>
      <c r="F63" s="188"/>
      <c r="G63" s="188"/>
      <c r="H63" s="189"/>
    </row>
    <row r="64" spans="1:8" hidden="1" outlineLevel="1" x14ac:dyDescent="0.25">
      <c r="A64" s="187"/>
      <c r="B64" s="188"/>
      <c r="C64" s="199" t="s">
        <v>504</v>
      </c>
      <c r="D64" s="199">
        <v>0.73</v>
      </c>
      <c r="E64" s="188"/>
      <c r="F64" s="188"/>
      <c r="G64" s="188"/>
      <c r="H64" s="189"/>
    </row>
    <row r="65" spans="1:8" hidden="1" outlineLevel="1" x14ac:dyDescent="0.25">
      <c r="A65" s="187"/>
      <c r="B65" s="188"/>
      <c r="C65" s="199" t="s">
        <v>505</v>
      </c>
      <c r="D65" s="199">
        <v>0.66</v>
      </c>
      <c r="E65" s="188"/>
      <c r="F65" s="188"/>
      <c r="G65" s="188"/>
      <c r="H65" s="189"/>
    </row>
    <row r="66" spans="1:8" hidden="1" outlineLevel="1" x14ac:dyDescent="0.25">
      <c r="A66" s="187"/>
      <c r="B66" s="188"/>
      <c r="C66" s="199" t="s">
        <v>506</v>
      </c>
      <c r="D66" s="199">
        <v>0.61</v>
      </c>
      <c r="E66" s="188"/>
      <c r="F66" s="188"/>
      <c r="G66" s="188"/>
      <c r="H66" s="189"/>
    </row>
    <row r="67" spans="1:8" hidden="1" outlineLevel="1" x14ac:dyDescent="0.25">
      <c r="A67" s="187"/>
      <c r="B67" s="188"/>
      <c r="C67" s="199" t="s">
        <v>507</v>
      </c>
      <c r="D67" s="199">
        <v>0.57999999999999996</v>
      </c>
      <c r="E67" s="188"/>
      <c r="F67" s="188"/>
      <c r="G67" s="188"/>
      <c r="H67" s="189"/>
    </row>
    <row r="68" spans="1:8" hidden="1" outlineLevel="1" x14ac:dyDescent="0.25">
      <c r="A68" s="187"/>
      <c r="B68" s="188"/>
      <c r="C68" s="188"/>
      <c r="D68" s="188"/>
      <c r="E68" s="188"/>
      <c r="F68" s="188"/>
      <c r="G68" s="188"/>
      <c r="H68" s="189"/>
    </row>
    <row r="69" spans="1:8" hidden="1" outlineLevel="1" x14ac:dyDescent="0.25">
      <c r="A69" s="187"/>
      <c r="B69" s="188"/>
      <c r="C69" s="188"/>
      <c r="D69" s="188"/>
      <c r="E69" s="188"/>
      <c r="F69" s="188"/>
      <c r="G69" s="188"/>
      <c r="H69" s="189"/>
    </row>
    <row r="70" spans="1:8" hidden="1" outlineLevel="1" x14ac:dyDescent="0.25">
      <c r="A70" s="187"/>
      <c r="B70" s="188"/>
      <c r="C70" s="188"/>
      <c r="D70" s="188"/>
      <c r="E70" s="188"/>
      <c r="F70" s="188"/>
      <c r="G70" s="188"/>
      <c r="H70" s="189"/>
    </row>
    <row r="71" spans="1:8" hidden="1" outlineLevel="1" x14ac:dyDescent="0.25">
      <c r="A71" s="187"/>
      <c r="B71" s="188"/>
      <c r="C71" s="188"/>
      <c r="D71" s="188"/>
      <c r="E71" s="188"/>
      <c r="F71" s="188"/>
      <c r="G71" s="188"/>
      <c r="H71" s="189"/>
    </row>
    <row r="72" spans="1:8" hidden="1" outlineLevel="1" x14ac:dyDescent="0.25">
      <c r="A72" s="187"/>
      <c r="B72" s="188"/>
      <c r="C72" s="188"/>
      <c r="D72" s="188"/>
      <c r="E72" s="188"/>
      <c r="F72" s="188"/>
      <c r="G72" s="188"/>
      <c r="H72" s="189"/>
    </row>
    <row r="73" spans="1:8" hidden="1" outlineLevel="1" x14ac:dyDescent="0.25">
      <c r="A73" s="187"/>
      <c r="B73" s="188"/>
      <c r="C73" s="188"/>
      <c r="D73" s="188"/>
      <c r="E73" s="188"/>
      <c r="F73" s="188"/>
      <c r="G73" s="188"/>
      <c r="H73" s="189"/>
    </row>
    <row r="74" spans="1:8" hidden="1" outlineLevel="1" x14ac:dyDescent="0.25">
      <c r="A74" s="187"/>
      <c r="B74" s="188"/>
      <c r="C74" s="188"/>
      <c r="D74" s="188"/>
      <c r="E74" s="188"/>
      <c r="F74" s="188"/>
      <c r="G74" s="188"/>
      <c r="H74" s="189"/>
    </row>
    <row r="75" spans="1:8" hidden="1" outlineLevel="1" x14ac:dyDescent="0.25">
      <c r="A75" s="187"/>
      <c r="B75" s="188"/>
      <c r="C75" s="188"/>
      <c r="D75" s="188"/>
      <c r="E75" s="188"/>
      <c r="F75" s="188"/>
      <c r="G75" s="188"/>
      <c r="H75" s="189"/>
    </row>
    <row r="76" spans="1:8" collapsed="1" x14ac:dyDescent="0.25">
      <c r="A76" s="187"/>
      <c r="B76" s="188"/>
      <c r="C76" s="188"/>
      <c r="D76" s="188"/>
      <c r="E76" s="188"/>
      <c r="F76" s="188"/>
      <c r="G76" s="188"/>
      <c r="H76" s="189"/>
    </row>
    <row r="77" spans="1:8" x14ac:dyDescent="0.25">
      <c r="A77" s="187"/>
      <c r="B77" s="188"/>
      <c r="C77" s="188"/>
      <c r="D77" s="188"/>
      <c r="E77" s="188"/>
      <c r="F77" s="188"/>
      <c r="G77" s="188"/>
      <c r="H77" s="189"/>
    </row>
    <row r="78" spans="1:8" x14ac:dyDescent="0.25">
      <c r="A78" s="187"/>
      <c r="B78" s="188"/>
      <c r="C78" s="188"/>
      <c r="D78" s="188"/>
      <c r="E78" s="188"/>
      <c r="F78" s="188"/>
      <c r="G78" s="188"/>
      <c r="H78" s="189"/>
    </row>
    <row r="79" spans="1:8" x14ac:dyDescent="0.25">
      <c r="A79" s="187"/>
      <c r="B79" s="188"/>
      <c r="C79" s="188"/>
      <c r="D79" s="188"/>
      <c r="E79" s="188"/>
      <c r="F79" s="188"/>
      <c r="G79" s="188"/>
      <c r="H79" s="189"/>
    </row>
    <row r="80" spans="1:8" x14ac:dyDescent="0.25">
      <c r="A80" s="187"/>
      <c r="B80" s="188"/>
      <c r="C80" s="188"/>
      <c r="D80" s="188"/>
      <c r="E80" s="188"/>
      <c r="F80" s="188"/>
      <c r="G80" s="188"/>
      <c r="H80" s="189"/>
    </row>
    <row r="81" spans="1:8" x14ac:dyDescent="0.25">
      <c r="A81" s="187"/>
      <c r="B81" s="188"/>
      <c r="C81" s="188"/>
      <c r="D81" s="188"/>
      <c r="E81" s="188"/>
      <c r="F81" s="188"/>
      <c r="G81" s="188"/>
      <c r="H81" s="189"/>
    </row>
    <row r="82" spans="1:8" x14ac:dyDescent="0.25">
      <c r="A82" s="187"/>
      <c r="B82" s="188"/>
      <c r="C82" s="188"/>
      <c r="D82" s="188"/>
      <c r="E82" s="188"/>
      <c r="F82" s="188"/>
      <c r="G82" s="188"/>
      <c r="H82" s="189"/>
    </row>
    <row r="83" spans="1:8" x14ac:dyDescent="0.25">
      <c r="A83" s="187"/>
      <c r="B83" s="188"/>
      <c r="C83" s="188"/>
      <c r="D83" s="188"/>
      <c r="E83" s="188"/>
      <c r="F83" s="188"/>
      <c r="G83" s="188"/>
      <c r="H83" s="189"/>
    </row>
    <row r="84" spans="1:8" x14ac:dyDescent="0.25">
      <c r="A84" s="187"/>
      <c r="B84" s="188"/>
      <c r="C84" s="188"/>
      <c r="D84" s="188"/>
      <c r="E84" s="188"/>
      <c r="F84" s="188"/>
      <c r="G84" s="188"/>
      <c r="H84" s="189"/>
    </row>
    <row r="85" spans="1:8" x14ac:dyDescent="0.25">
      <c r="A85" s="187"/>
      <c r="B85" s="188"/>
      <c r="C85" s="188"/>
      <c r="D85" s="188"/>
      <c r="E85" s="188"/>
      <c r="F85" s="188"/>
      <c r="G85" s="188"/>
      <c r="H85" s="189"/>
    </row>
    <row r="86" spans="1:8" x14ac:dyDescent="0.25">
      <c r="A86" s="187"/>
      <c r="B86" s="188"/>
      <c r="C86" s="188"/>
      <c r="D86" s="188"/>
      <c r="E86" s="188"/>
      <c r="F86" s="188"/>
      <c r="G86" s="188"/>
      <c r="H86" s="189"/>
    </row>
    <row r="87" spans="1:8" x14ac:dyDescent="0.25">
      <c r="A87" s="187"/>
      <c r="B87" s="188"/>
      <c r="C87" s="188"/>
      <c r="D87" s="188"/>
      <c r="E87" s="188"/>
      <c r="F87" s="188"/>
      <c r="G87" s="188"/>
      <c r="H87" s="189"/>
    </row>
  </sheetData>
  <mergeCells count="21">
    <mergeCell ref="H11:H18"/>
    <mergeCell ref="A15:A18"/>
    <mergeCell ref="B15:B18"/>
    <mergeCell ref="C15:E15"/>
    <mergeCell ref="A6:B6"/>
    <mergeCell ref="C6:H6"/>
    <mergeCell ref="A7:B7"/>
    <mergeCell ref="C7:H7"/>
    <mergeCell ref="A8:B8"/>
    <mergeCell ref="C8:H8"/>
    <mergeCell ref="C10:E10"/>
    <mergeCell ref="A11:A14"/>
    <mergeCell ref="B11:B14"/>
    <mergeCell ref="C11:E11"/>
    <mergeCell ref="G11:G1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8"/>
  <sheetViews>
    <sheetView workbookViewId="0">
      <selection activeCell="O25" sqref="O25"/>
    </sheetView>
  </sheetViews>
  <sheetFormatPr defaultRowHeight="12.75" x14ac:dyDescent="0.25"/>
  <cols>
    <col min="1" max="1" width="5" style="519" customWidth="1"/>
    <col min="2" max="2" width="45.85546875" style="519" customWidth="1"/>
    <col min="3" max="3" width="9.28515625" style="519" customWidth="1"/>
    <col min="4" max="4" width="9" style="562" customWidth="1"/>
    <col min="5" max="5" width="23.42578125" style="519" customWidth="1"/>
    <col min="6" max="6" width="11.28515625" style="519" customWidth="1"/>
    <col min="7" max="7" width="5.5703125" style="519" customWidth="1"/>
    <col min="8" max="13" width="5.5703125" style="562" customWidth="1"/>
    <col min="14" max="14" width="7.7109375" style="562" customWidth="1"/>
    <col min="15" max="15" width="16.85546875" style="563" customWidth="1"/>
    <col min="16" max="256" width="9.140625" style="519"/>
    <col min="257" max="257" width="4.5703125" style="519" customWidth="1"/>
    <col min="258" max="258" width="35.140625" style="519" customWidth="1"/>
    <col min="259" max="259" width="11.140625" style="519" customWidth="1"/>
    <col min="260" max="260" width="12.7109375" style="519" customWidth="1"/>
    <col min="261" max="261" width="20.28515625" style="519" customWidth="1"/>
    <col min="262" max="262" width="13.28515625" style="519" customWidth="1"/>
    <col min="263" max="263" width="11.140625" style="519" customWidth="1"/>
    <col min="264" max="264" width="10" style="519" customWidth="1"/>
    <col min="265" max="265" width="10.28515625" style="519" customWidth="1"/>
    <col min="266" max="266" width="9.7109375" style="519" customWidth="1"/>
    <col min="267" max="267" width="8.7109375" style="519" customWidth="1"/>
    <col min="268" max="268" width="18.7109375" style="519" customWidth="1"/>
    <col min="269" max="269" width="11.5703125" style="519" bestFit="1" customWidth="1"/>
    <col min="270" max="270" width="16.140625" style="519" customWidth="1"/>
    <col min="271" max="512" width="9.140625" style="519"/>
    <col min="513" max="513" width="4.5703125" style="519" customWidth="1"/>
    <col min="514" max="514" width="35.140625" style="519" customWidth="1"/>
    <col min="515" max="515" width="11.140625" style="519" customWidth="1"/>
    <col min="516" max="516" width="12.7109375" style="519" customWidth="1"/>
    <col min="517" max="517" width="20.28515625" style="519" customWidth="1"/>
    <col min="518" max="518" width="13.28515625" style="519" customWidth="1"/>
    <col min="519" max="519" width="11.140625" style="519" customWidth="1"/>
    <col min="520" max="520" width="10" style="519" customWidth="1"/>
    <col min="521" max="521" width="10.28515625" style="519" customWidth="1"/>
    <col min="522" max="522" width="9.7109375" style="519" customWidth="1"/>
    <col min="523" max="523" width="8.7109375" style="519" customWidth="1"/>
    <col min="524" max="524" width="18.7109375" style="519" customWidth="1"/>
    <col min="525" max="525" width="11.5703125" style="519" bestFit="1" customWidth="1"/>
    <col min="526" max="526" width="16.140625" style="519" customWidth="1"/>
    <col min="527" max="768" width="9.140625" style="519"/>
    <col min="769" max="769" width="4.5703125" style="519" customWidth="1"/>
    <col min="770" max="770" width="35.140625" style="519" customWidth="1"/>
    <col min="771" max="771" width="11.140625" style="519" customWidth="1"/>
    <col min="772" max="772" width="12.7109375" style="519" customWidth="1"/>
    <col min="773" max="773" width="20.28515625" style="519" customWidth="1"/>
    <col min="774" max="774" width="13.28515625" style="519" customWidth="1"/>
    <col min="775" max="775" width="11.140625" style="519" customWidth="1"/>
    <col min="776" max="776" width="10" style="519" customWidth="1"/>
    <col min="777" max="777" width="10.28515625" style="519" customWidth="1"/>
    <col min="778" max="778" width="9.7109375" style="519" customWidth="1"/>
    <col min="779" max="779" width="8.7109375" style="519" customWidth="1"/>
    <col min="780" max="780" width="18.7109375" style="519" customWidth="1"/>
    <col min="781" max="781" width="11.5703125" style="519" bestFit="1" customWidth="1"/>
    <col min="782" max="782" width="16.140625" style="519" customWidth="1"/>
    <col min="783" max="1024" width="9.140625" style="519"/>
    <col min="1025" max="1025" width="4.5703125" style="519" customWidth="1"/>
    <col min="1026" max="1026" width="35.140625" style="519" customWidth="1"/>
    <col min="1027" max="1027" width="11.140625" style="519" customWidth="1"/>
    <col min="1028" max="1028" width="12.7109375" style="519" customWidth="1"/>
    <col min="1029" max="1029" width="20.28515625" style="519" customWidth="1"/>
    <col min="1030" max="1030" width="13.28515625" style="519" customWidth="1"/>
    <col min="1031" max="1031" width="11.140625" style="519" customWidth="1"/>
    <col min="1032" max="1032" width="10" style="519" customWidth="1"/>
    <col min="1033" max="1033" width="10.28515625" style="519" customWidth="1"/>
    <col min="1034" max="1034" width="9.7109375" style="519" customWidth="1"/>
    <col min="1035" max="1035" width="8.7109375" style="519" customWidth="1"/>
    <col min="1036" max="1036" width="18.7109375" style="519" customWidth="1"/>
    <col min="1037" max="1037" width="11.5703125" style="519" bestFit="1" customWidth="1"/>
    <col min="1038" max="1038" width="16.140625" style="519" customWidth="1"/>
    <col min="1039" max="1280" width="9.140625" style="519"/>
    <col min="1281" max="1281" width="4.5703125" style="519" customWidth="1"/>
    <col min="1282" max="1282" width="35.140625" style="519" customWidth="1"/>
    <col min="1283" max="1283" width="11.140625" style="519" customWidth="1"/>
    <col min="1284" max="1284" width="12.7109375" style="519" customWidth="1"/>
    <col min="1285" max="1285" width="20.28515625" style="519" customWidth="1"/>
    <col min="1286" max="1286" width="13.28515625" style="519" customWidth="1"/>
    <col min="1287" max="1287" width="11.140625" style="519" customWidth="1"/>
    <col min="1288" max="1288" width="10" style="519" customWidth="1"/>
    <col min="1289" max="1289" width="10.28515625" style="519" customWidth="1"/>
    <col min="1290" max="1290" width="9.7109375" style="519" customWidth="1"/>
    <col min="1291" max="1291" width="8.7109375" style="519" customWidth="1"/>
    <col min="1292" max="1292" width="18.7109375" style="519" customWidth="1"/>
    <col min="1293" max="1293" width="11.5703125" style="519" bestFit="1" customWidth="1"/>
    <col min="1294" max="1294" width="16.140625" style="519" customWidth="1"/>
    <col min="1295" max="1536" width="9.140625" style="519"/>
    <col min="1537" max="1537" width="4.5703125" style="519" customWidth="1"/>
    <col min="1538" max="1538" width="35.140625" style="519" customWidth="1"/>
    <col min="1539" max="1539" width="11.140625" style="519" customWidth="1"/>
    <col min="1540" max="1540" width="12.7109375" style="519" customWidth="1"/>
    <col min="1541" max="1541" width="20.28515625" style="519" customWidth="1"/>
    <col min="1542" max="1542" width="13.28515625" style="519" customWidth="1"/>
    <col min="1543" max="1543" width="11.140625" style="519" customWidth="1"/>
    <col min="1544" max="1544" width="10" style="519" customWidth="1"/>
    <col min="1545" max="1545" width="10.28515625" style="519" customWidth="1"/>
    <col min="1546" max="1546" width="9.7109375" style="519" customWidth="1"/>
    <col min="1547" max="1547" width="8.7109375" style="519" customWidth="1"/>
    <col min="1548" max="1548" width="18.7109375" style="519" customWidth="1"/>
    <col min="1549" max="1549" width="11.5703125" style="519" bestFit="1" customWidth="1"/>
    <col min="1550" max="1550" width="16.140625" style="519" customWidth="1"/>
    <col min="1551" max="1792" width="9.140625" style="519"/>
    <col min="1793" max="1793" width="4.5703125" style="519" customWidth="1"/>
    <col min="1794" max="1794" width="35.140625" style="519" customWidth="1"/>
    <col min="1795" max="1795" width="11.140625" style="519" customWidth="1"/>
    <col min="1796" max="1796" width="12.7109375" style="519" customWidth="1"/>
    <col min="1797" max="1797" width="20.28515625" style="519" customWidth="1"/>
    <col min="1798" max="1798" width="13.28515625" style="519" customWidth="1"/>
    <col min="1799" max="1799" width="11.140625" style="519" customWidth="1"/>
    <col min="1800" max="1800" width="10" style="519" customWidth="1"/>
    <col min="1801" max="1801" width="10.28515625" style="519" customWidth="1"/>
    <col min="1802" max="1802" width="9.7109375" style="519" customWidth="1"/>
    <col min="1803" max="1803" width="8.7109375" style="519" customWidth="1"/>
    <col min="1804" max="1804" width="18.7109375" style="519" customWidth="1"/>
    <col min="1805" max="1805" width="11.5703125" style="519" bestFit="1" customWidth="1"/>
    <col min="1806" max="1806" width="16.140625" style="519" customWidth="1"/>
    <col min="1807" max="2048" width="9.140625" style="519"/>
    <col min="2049" max="2049" width="4.5703125" style="519" customWidth="1"/>
    <col min="2050" max="2050" width="35.140625" style="519" customWidth="1"/>
    <col min="2051" max="2051" width="11.140625" style="519" customWidth="1"/>
    <col min="2052" max="2052" width="12.7109375" style="519" customWidth="1"/>
    <col min="2053" max="2053" width="20.28515625" style="519" customWidth="1"/>
    <col min="2054" max="2054" width="13.28515625" style="519" customWidth="1"/>
    <col min="2055" max="2055" width="11.140625" style="519" customWidth="1"/>
    <col min="2056" max="2056" width="10" style="519" customWidth="1"/>
    <col min="2057" max="2057" width="10.28515625" style="519" customWidth="1"/>
    <col min="2058" max="2058" width="9.7109375" style="519" customWidth="1"/>
    <col min="2059" max="2059" width="8.7109375" style="519" customWidth="1"/>
    <col min="2060" max="2060" width="18.7109375" style="519" customWidth="1"/>
    <col min="2061" max="2061" width="11.5703125" style="519" bestFit="1" customWidth="1"/>
    <col min="2062" max="2062" width="16.140625" style="519" customWidth="1"/>
    <col min="2063" max="2304" width="9.140625" style="519"/>
    <col min="2305" max="2305" width="4.5703125" style="519" customWidth="1"/>
    <col min="2306" max="2306" width="35.140625" style="519" customWidth="1"/>
    <col min="2307" max="2307" width="11.140625" style="519" customWidth="1"/>
    <col min="2308" max="2308" width="12.7109375" style="519" customWidth="1"/>
    <col min="2309" max="2309" width="20.28515625" style="519" customWidth="1"/>
    <col min="2310" max="2310" width="13.28515625" style="519" customWidth="1"/>
    <col min="2311" max="2311" width="11.140625" style="519" customWidth="1"/>
    <col min="2312" max="2312" width="10" style="519" customWidth="1"/>
    <col min="2313" max="2313" width="10.28515625" style="519" customWidth="1"/>
    <col min="2314" max="2314" width="9.7109375" style="519" customWidth="1"/>
    <col min="2315" max="2315" width="8.7109375" style="519" customWidth="1"/>
    <col min="2316" max="2316" width="18.7109375" style="519" customWidth="1"/>
    <col min="2317" max="2317" width="11.5703125" style="519" bestFit="1" customWidth="1"/>
    <col min="2318" max="2318" width="16.140625" style="519" customWidth="1"/>
    <col min="2319" max="2560" width="9.140625" style="519"/>
    <col min="2561" max="2561" width="4.5703125" style="519" customWidth="1"/>
    <col min="2562" max="2562" width="35.140625" style="519" customWidth="1"/>
    <col min="2563" max="2563" width="11.140625" style="519" customWidth="1"/>
    <col min="2564" max="2564" width="12.7109375" style="519" customWidth="1"/>
    <col min="2565" max="2565" width="20.28515625" style="519" customWidth="1"/>
    <col min="2566" max="2566" width="13.28515625" style="519" customWidth="1"/>
    <col min="2567" max="2567" width="11.140625" style="519" customWidth="1"/>
    <col min="2568" max="2568" width="10" style="519" customWidth="1"/>
    <col min="2569" max="2569" width="10.28515625" style="519" customWidth="1"/>
    <col min="2570" max="2570" width="9.7109375" style="519" customWidth="1"/>
    <col min="2571" max="2571" width="8.7109375" style="519" customWidth="1"/>
    <col min="2572" max="2572" width="18.7109375" style="519" customWidth="1"/>
    <col min="2573" max="2573" width="11.5703125" style="519" bestFit="1" customWidth="1"/>
    <col min="2574" max="2574" width="16.140625" style="519" customWidth="1"/>
    <col min="2575" max="2816" width="9.140625" style="519"/>
    <col min="2817" max="2817" width="4.5703125" style="519" customWidth="1"/>
    <col min="2818" max="2818" width="35.140625" style="519" customWidth="1"/>
    <col min="2819" max="2819" width="11.140625" style="519" customWidth="1"/>
    <col min="2820" max="2820" width="12.7109375" style="519" customWidth="1"/>
    <col min="2821" max="2821" width="20.28515625" style="519" customWidth="1"/>
    <col min="2822" max="2822" width="13.28515625" style="519" customWidth="1"/>
    <col min="2823" max="2823" width="11.140625" style="519" customWidth="1"/>
    <col min="2824" max="2824" width="10" style="519" customWidth="1"/>
    <col min="2825" max="2825" width="10.28515625" style="519" customWidth="1"/>
    <col min="2826" max="2826" width="9.7109375" style="519" customWidth="1"/>
    <col min="2827" max="2827" width="8.7109375" style="519" customWidth="1"/>
    <col min="2828" max="2828" width="18.7109375" style="519" customWidth="1"/>
    <col min="2829" max="2829" width="11.5703125" style="519" bestFit="1" customWidth="1"/>
    <col min="2830" max="2830" width="16.140625" style="519" customWidth="1"/>
    <col min="2831" max="3072" width="9.140625" style="519"/>
    <col min="3073" max="3073" width="4.5703125" style="519" customWidth="1"/>
    <col min="3074" max="3074" width="35.140625" style="519" customWidth="1"/>
    <col min="3075" max="3075" width="11.140625" style="519" customWidth="1"/>
    <col min="3076" max="3076" width="12.7109375" style="519" customWidth="1"/>
    <col min="3077" max="3077" width="20.28515625" style="519" customWidth="1"/>
    <col min="3078" max="3078" width="13.28515625" style="519" customWidth="1"/>
    <col min="3079" max="3079" width="11.140625" style="519" customWidth="1"/>
    <col min="3080" max="3080" width="10" style="519" customWidth="1"/>
    <col min="3081" max="3081" width="10.28515625" style="519" customWidth="1"/>
    <col min="3082" max="3082" width="9.7109375" style="519" customWidth="1"/>
    <col min="3083" max="3083" width="8.7109375" style="519" customWidth="1"/>
    <col min="3084" max="3084" width="18.7109375" style="519" customWidth="1"/>
    <col min="3085" max="3085" width="11.5703125" style="519" bestFit="1" customWidth="1"/>
    <col min="3086" max="3086" width="16.140625" style="519" customWidth="1"/>
    <col min="3087" max="3328" width="9.140625" style="519"/>
    <col min="3329" max="3329" width="4.5703125" style="519" customWidth="1"/>
    <col min="3330" max="3330" width="35.140625" style="519" customWidth="1"/>
    <col min="3331" max="3331" width="11.140625" style="519" customWidth="1"/>
    <col min="3332" max="3332" width="12.7109375" style="519" customWidth="1"/>
    <col min="3333" max="3333" width="20.28515625" style="519" customWidth="1"/>
    <col min="3334" max="3334" width="13.28515625" style="519" customWidth="1"/>
    <col min="3335" max="3335" width="11.140625" style="519" customWidth="1"/>
    <col min="3336" max="3336" width="10" style="519" customWidth="1"/>
    <col min="3337" max="3337" width="10.28515625" style="519" customWidth="1"/>
    <col min="3338" max="3338" width="9.7109375" style="519" customWidth="1"/>
    <col min="3339" max="3339" width="8.7109375" style="519" customWidth="1"/>
    <col min="3340" max="3340" width="18.7109375" style="519" customWidth="1"/>
    <col min="3341" max="3341" width="11.5703125" style="519" bestFit="1" customWidth="1"/>
    <col min="3342" max="3342" width="16.140625" style="519" customWidth="1"/>
    <col min="3343" max="3584" width="9.140625" style="519"/>
    <col min="3585" max="3585" width="4.5703125" style="519" customWidth="1"/>
    <col min="3586" max="3586" width="35.140625" style="519" customWidth="1"/>
    <col min="3587" max="3587" width="11.140625" style="519" customWidth="1"/>
    <col min="3588" max="3588" width="12.7109375" style="519" customWidth="1"/>
    <col min="3589" max="3589" width="20.28515625" style="519" customWidth="1"/>
    <col min="3590" max="3590" width="13.28515625" style="519" customWidth="1"/>
    <col min="3591" max="3591" width="11.140625" style="519" customWidth="1"/>
    <col min="3592" max="3592" width="10" style="519" customWidth="1"/>
    <col min="3593" max="3593" width="10.28515625" style="519" customWidth="1"/>
    <col min="3594" max="3594" width="9.7109375" style="519" customWidth="1"/>
    <col min="3595" max="3595" width="8.7109375" style="519" customWidth="1"/>
    <col min="3596" max="3596" width="18.7109375" style="519" customWidth="1"/>
    <col min="3597" max="3597" width="11.5703125" style="519" bestFit="1" customWidth="1"/>
    <col min="3598" max="3598" width="16.140625" style="519" customWidth="1"/>
    <col min="3599" max="3840" width="9.140625" style="519"/>
    <col min="3841" max="3841" width="4.5703125" style="519" customWidth="1"/>
    <col min="3842" max="3842" width="35.140625" style="519" customWidth="1"/>
    <col min="3843" max="3843" width="11.140625" style="519" customWidth="1"/>
    <col min="3844" max="3844" width="12.7109375" style="519" customWidth="1"/>
    <col min="3845" max="3845" width="20.28515625" style="519" customWidth="1"/>
    <col min="3846" max="3846" width="13.28515625" style="519" customWidth="1"/>
    <col min="3847" max="3847" width="11.140625" style="519" customWidth="1"/>
    <col min="3848" max="3848" width="10" style="519" customWidth="1"/>
    <col min="3849" max="3849" width="10.28515625" style="519" customWidth="1"/>
    <col min="3850" max="3850" width="9.7109375" style="519" customWidth="1"/>
    <col min="3851" max="3851" width="8.7109375" style="519" customWidth="1"/>
    <col min="3852" max="3852" width="18.7109375" style="519" customWidth="1"/>
    <col min="3853" max="3853" width="11.5703125" style="519" bestFit="1" customWidth="1"/>
    <col min="3854" max="3854" width="16.140625" style="519" customWidth="1"/>
    <col min="3855" max="4096" width="9.140625" style="519"/>
    <col min="4097" max="4097" width="4.5703125" style="519" customWidth="1"/>
    <col min="4098" max="4098" width="35.140625" style="519" customWidth="1"/>
    <col min="4099" max="4099" width="11.140625" style="519" customWidth="1"/>
    <col min="4100" max="4100" width="12.7109375" style="519" customWidth="1"/>
    <col min="4101" max="4101" width="20.28515625" style="519" customWidth="1"/>
    <col min="4102" max="4102" width="13.28515625" style="519" customWidth="1"/>
    <col min="4103" max="4103" width="11.140625" style="519" customWidth="1"/>
    <col min="4104" max="4104" width="10" style="519" customWidth="1"/>
    <col min="4105" max="4105" width="10.28515625" style="519" customWidth="1"/>
    <col min="4106" max="4106" width="9.7109375" style="519" customWidth="1"/>
    <col min="4107" max="4107" width="8.7109375" style="519" customWidth="1"/>
    <col min="4108" max="4108" width="18.7109375" style="519" customWidth="1"/>
    <col min="4109" max="4109" width="11.5703125" style="519" bestFit="1" customWidth="1"/>
    <col min="4110" max="4110" width="16.140625" style="519" customWidth="1"/>
    <col min="4111" max="4352" width="9.140625" style="519"/>
    <col min="4353" max="4353" width="4.5703125" style="519" customWidth="1"/>
    <col min="4354" max="4354" width="35.140625" style="519" customWidth="1"/>
    <col min="4355" max="4355" width="11.140625" style="519" customWidth="1"/>
    <col min="4356" max="4356" width="12.7109375" style="519" customWidth="1"/>
    <col min="4357" max="4357" width="20.28515625" style="519" customWidth="1"/>
    <col min="4358" max="4358" width="13.28515625" style="519" customWidth="1"/>
    <col min="4359" max="4359" width="11.140625" style="519" customWidth="1"/>
    <col min="4360" max="4360" width="10" style="519" customWidth="1"/>
    <col min="4361" max="4361" width="10.28515625" style="519" customWidth="1"/>
    <col min="4362" max="4362" width="9.7109375" style="519" customWidth="1"/>
    <col min="4363" max="4363" width="8.7109375" style="519" customWidth="1"/>
    <col min="4364" max="4364" width="18.7109375" style="519" customWidth="1"/>
    <col min="4365" max="4365" width="11.5703125" style="519" bestFit="1" customWidth="1"/>
    <col min="4366" max="4366" width="16.140625" style="519" customWidth="1"/>
    <col min="4367" max="4608" width="9.140625" style="519"/>
    <col min="4609" max="4609" width="4.5703125" style="519" customWidth="1"/>
    <col min="4610" max="4610" width="35.140625" style="519" customWidth="1"/>
    <col min="4611" max="4611" width="11.140625" style="519" customWidth="1"/>
    <col min="4612" max="4612" width="12.7109375" style="519" customWidth="1"/>
    <col min="4613" max="4613" width="20.28515625" style="519" customWidth="1"/>
    <col min="4614" max="4614" width="13.28515625" style="519" customWidth="1"/>
    <col min="4615" max="4615" width="11.140625" style="519" customWidth="1"/>
    <col min="4616" max="4616" width="10" style="519" customWidth="1"/>
    <col min="4617" max="4617" width="10.28515625" style="519" customWidth="1"/>
    <col min="4618" max="4618" width="9.7109375" style="519" customWidth="1"/>
    <col min="4619" max="4619" width="8.7109375" style="519" customWidth="1"/>
    <col min="4620" max="4620" width="18.7109375" style="519" customWidth="1"/>
    <col min="4621" max="4621" width="11.5703125" style="519" bestFit="1" customWidth="1"/>
    <col min="4622" max="4622" width="16.140625" style="519" customWidth="1"/>
    <col min="4623" max="4864" width="9.140625" style="519"/>
    <col min="4865" max="4865" width="4.5703125" style="519" customWidth="1"/>
    <col min="4866" max="4866" width="35.140625" style="519" customWidth="1"/>
    <col min="4867" max="4867" width="11.140625" style="519" customWidth="1"/>
    <col min="4868" max="4868" width="12.7109375" style="519" customWidth="1"/>
    <col min="4869" max="4869" width="20.28515625" style="519" customWidth="1"/>
    <col min="4870" max="4870" width="13.28515625" style="519" customWidth="1"/>
    <col min="4871" max="4871" width="11.140625" style="519" customWidth="1"/>
    <col min="4872" max="4872" width="10" style="519" customWidth="1"/>
    <col min="4873" max="4873" width="10.28515625" style="519" customWidth="1"/>
    <col min="4874" max="4874" width="9.7109375" style="519" customWidth="1"/>
    <col min="4875" max="4875" width="8.7109375" style="519" customWidth="1"/>
    <col min="4876" max="4876" width="18.7109375" style="519" customWidth="1"/>
    <col min="4877" max="4877" width="11.5703125" style="519" bestFit="1" customWidth="1"/>
    <col min="4878" max="4878" width="16.140625" style="519" customWidth="1"/>
    <col min="4879" max="5120" width="9.140625" style="519"/>
    <col min="5121" max="5121" width="4.5703125" style="519" customWidth="1"/>
    <col min="5122" max="5122" width="35.140625" style="519" customWidth="1"/>
    <col min="5123" max="5123" width="11.140625" style="519" customWidth="1"/>
    <col min="5124" max="5124" width="12.7109375" style="519" customWidth="1"/>
    <col min="5125" max="5125" width="20.28515625" style="519" customWidth="1"/>
    <col min="5126" max="5126" width="13.28515625" style="519" customWidth="1"/>
    <col min="5127" max="5127" width="11.140625" style="519" customWidth="1"/>
    <col min="5128" max="5128" width="10" style="519" customWidth="1"/>
    <col min="5129" max="5129" width="10.28515625" style="519" customWidth="1"/>
    <col min="5130" max="5130" width="9.7109375" style="519" customWidth="1"/>
    <col min="5131" max="5131" width="8.7109375" style="519" customWidth="1"/>
    <col min="5132" max="5132" width="18.7109375" style="519" customWidth="1"/>
    <col min="5133" max="5133" width="11.5703125" style="519" bestFit="1" customWidth="1"/>
    <col min="5134" max="5134" width="16.140625" style="519" customWidth="1"/>
    <col min="5135" max="5376" width="9.140625" style="519"/>
    <col min="5377" max="5377" width="4.5703125" style="519" customWidth="1"/>
    <col min="5378" max="5378" width="35.140625" style="519" customWidth="1"/>
    <col min="5379" max="5379" width="11.140625" style="519" customWidth="1"/>
    <col min="5380" max="5380" width="12.7109375" style="519" customWidth="1"/>
    <col min="5381" max="5381" width="20.28515625" style="519" customWidth="1"/>
    <col min="5382" max="5382" width="13.28515625" style="519" customWidth="1"/>
    <col min="5383" max="5383" width="11.140625" style="519" customWidth="1"/>
    <col min="5384" max="5384" width="10" style="519" customWidth="1"/>
    <col min="5385" max="5385" width="10.28515625" style="519" customWidth="1"/>
    <col min="5386" max="5386" width="9.7109375" style="519" customWidth="1"/>
    <col min="5387" max="5387" width="8.7109375" style="519" customWidth="1"/>
    <col min="5388" max="5388" width="18.7109375" style="519" customWidth="1"/>
    <col min="5389" max="5389" width="11.5703125" style="519" bestFit="1" customWidth="1"/>
    <col min="5390" max="5390" width="16.140625" style="519" customWidth="1"/>
    <col min="5391" max="5632" width="9.140625" style="519"/>
    <col min="5633" max="5633" width="4.5703125" style="519" customWidth="1"/>
    <col min="5634" max="5634" width="35.140625" style="519" customWidth="1"/>
    <col min="5635" max="5635" width="11.140625" style="519" customWidth="1"/>
    <col min="5636" max="5636" width="12.7109375" style="519" customWidth="1"/>
    <col min="5637" max="5637" width="20.28515625" style="519" customWidth="1"/>
    <col min="5638" max="5638" width="13.28515625" style="519" customWidth="1"/>
    <col min="5639" max="5639" width="11.140625" style="519" customWidth="1"/>
    <col min="5640" max="5640" width="10" style="519" customWidth="1"/>
    <col min="5641" max="5641" width="10.28515625" style="519" customWidth="1"/>
    <col min="5642" max="5642" width="9.7109375" style="519" customWidth="1"/>
    <col min="5643" max="5643" width="8.7109375" style="519" customWidth="1"/>
    <col min="5644" max="5644" width="18.7109375" style="519" customWidth="1"/>
    <col min="5645" max="5645" width="11.5703125" style="519" bestFit="1" customWidth="1"/>
    <col min="5646" max="5646" width="16.140625" style="519" customWidth="1"/>
    <col min="5647" max="5888" width="9.140625" style="519"/>
    <col min="5889" max="5889" width="4.5703125" style="519" customWidth="1"/>
    <col min="5890" max="5890" width="35.140625" style="519" customWidth="1"/>
    <col min="5891" max="5891" width="11.140625" style="519" customWidth="1"/>
    <col min="5892" max="5892" width="12.7109375" style="519" customWidth="1"/>
    <col min="5893" max="5893" width="20.28515625" style="519" customWidth="1"/>
    <col min="5894" max="5894" width="13.28515625" style="519" customWidth="1"/>
    <col min="5895" max="5895" width="11.140625" style="519" customWidth="1"/>
    <col min="5896" max="5896" width="10" style="519" customWidth="1"/>
    <col min="5897" max="5897" width="10.28515625" style="519" customWidth="1"/>
    <col min="5898" max="5898" width="9.7109375" style="519" customWidth="1"/>
    <col min="5899" max="5899" width="8.7109375" style="519" customWidth="1"/>
    <col min="5900" max="5900" width="18.7109375" style="519" customWidth="1"/>
    <col min="5901" max="5901" width="11.5703125" style="519" bestFit="1" customWidth="1"/>
    <col min="5902" max="5902" width="16.140625" style="519" customWidth="1"/>
    <col min="5903" max="6144" width="9.140625" style="519"/>
    <col min="6145" max="6145" width="4.5703125" style="519" customWidth="1"/>
    <col min="6146" max="6146" width="35.140625" style="519" customWidth="1"/>
    <col min="6147" max="6147" width="11.140625" style="519" customWidth="1"/>
    <col min="6148" max="6148" width="12.7109375" style="519" customWidth="1"/>
    <col min="6149" max="6149" width="20.28515625" style="519" customWidth="1"/>
    <col min="6150" max="6150" width="13.28515625" style="519" customWidth="1"/>
    <col min="6151" max="6151" width="11.140625" style="519" customWidth="1"/>
    <col min="6152" max="6152" width="10" style="519" customWidth="1"/>
    <col min="6153" max="6153" width="10.28515625" style="519" customWidth="1"/>
    <col min="6154" max="6154" width="9.7109375" style="519" customWidth="1"/>
    <col min="6155" max="6155" width="8.7109375" style="519" customWidth="1"/>
    <col min="6156" max="6156" width="18.7109375" style="519" customWidth="1"/>
    <col min="6157" max="6157" width="11.5703125" style="519" bestFit="1" customWidth="1"/>
    <col min="6158" max="6158" width="16.140625" style="519" customWidth="1"/>
    <col min="6159" max="6400" width="9.140625" style="519"/>
    <col min="6401" max="6401" width="4.5703125" style="519" customWidth="1"/>
    <col min="6402" max="6402" width="35.140625" style="519" customWidth="1"/>
    <col min="6403" max="6403" width="11.140625" style="519" customWidth="1"/>
    <col min="6404" max="6404" width="12.7109375" style="519" customWidth="1"/>
    <col min="6405" max="6405" width="20.28515625" style="519" customWidth="1"/>
    <col min="6406" max="6406" width="13.28515625" style="519" customWidth="1"/>
    <col min="6407" max="6407" width="11.140625" style="519" customWidth="1"/>
    <col min="6408" max="6408" width="10" style="519" customWidth="1"/>
    <col min="6409" max="6409" width="10.28515625" style="519" customWidth="1"/>
    <col min="6410" max="6410" width="9.7109375" style="519" customWidth="1"/>
    <col min="6411" max="6411" width="8.7109375" style="519" customWidth="1"/>
    <col min="6412" max="6412" width="18.7109375" style="519" customWidth="1"/>
    <col min="6413" max="6413" width="11.5703125" style="519" bestFit="1" customWidth="1"/>
    <col min="6414" max="6414" width="16.140625" style="519" customWidth="1"/>
    <col min="6415" max="6656" width="9.140625" style="519"/>
    <col min="6657" max="6657" width="4.5703125" style="519" customWidth="1"/>
    <col min="6658" max="6658" width="35.140625" style="519" customWidth="1"/>
    <col min="6659" max="6659" width="11.140625" style="519" customWidth="1"/>
    <col min="6660" max="6660" width="12.7109375" style="519" customWidth="1"/>
    <col min="6661" max="6661" width="20.28515625" style="519" customWidth="1"/>
    <col min="6662" max="6662" width="13.28515625" style="519" customWidth="1"/>
    <col min="6663" max="6663" width="11.140625" style="519" customWidth="1"/>
    <col min="6664" max="6664" width="10" style="519" customWidth="1"/>
    <col min="6665" max="6665" width="10.28515625" style="519" customWidth="1"/>
    <col min="6666" max="6666" width="9.7109375" style="519" customWidth="1"/>
    <col min="6667" max="6667" width="8.7109375" style="519" customWidth="1"/>
    <col min="6668" max="6668" width="18.7109375" style="519" customWidth="1"/>
    <col min="6669" max="6669" width="11.5703125" style="519" bestFit="1" customWidth="1"/>
    <col min="6670" max="6670" width="16.140625" style="519" customWidth="1"/>
    <col min="6671" max="6912" width="9.140625" style="519"/>
    <col min="6913" max="6913" width="4.5703125" style="519" customWidth="1"/>
    <col min="6914" max="6914" width="35.140625" style="519" customWidth="1"/>
    <col min="6915" max="6915" width="11.140625" style="519" customWidth="1"/>
    <col min="6916" max="6916" width="12.7109375" style="519" customWidth="1"/>
    <col min="6917" max="6917" width="20.28515625" style="519" customWidth="1"/>
    <col min="6918" max="6918" width="13.28515625" style="519" customWidth="1"/>
    <col min="6919" max="6919" width="11.140625" style="519" customWidth="1"/>
    <col min="6920" max="6920" width="10" style="519" customWidth="1"/>
    <col min="6921" max="6921" width="10.28515625" style="519" customWidth="1"/>
    <col min="6922" max="6922" width="9.7109375" style="519" customWidth="1"/>
    <col min="6923" max="6923" width="8.7109375" style="519" customWidth="1"/>
    <col min="6924" max="6924" width="18.7109375" style="519" customWidth="1"/>
    <col min="6925" max="6925" width="11.5703125" style="519" bestFit="1" customWidth="1"/>
    <col min="6926" max="6926" width="16.140625" style="519" customWidth="1"/>
    <col min="6927" max="7168" width="9.140625" style="519"/>
    <col min="7169" max="7169" width="4.5703125" style="519" customWidth="1"/>
    <col min="7170" max="7170" width="35.140625" style="519" customWidth="1"/>
    <col min="7171" max="7171" width="11.140625" style="519" customWidth="1"/>
    <col min="7172" max="7172" width="12.7109375" style="519" customWidth="1"/>
    <col min="7173" max="7173" width="20.28515625" style="519" customWidth="1"/>
    <col min="7174" max="7174" width="13.28515625" style="519" customWidth="1"/>
    <col min="7175" max="7175" width="11.140625" style="519" customWidth="1"/>
    <col min="7176" max="7176" width="10" style="519" customWidth="1"/>
    <col min="7177" max="7177" width="10.28515625" style="519" customWidth="1"/>
    <col min="7178" max="7178" width="9.7109375" style="519" customWidth="1"/>
    <col min="7179" max="7179" width="8.7109375" style="519" customWidth="1"/>
    <col min="7180" max="7180" width="18.7109375" style="519" customWidth="1"/>
    <col min="7181" max="7181" width="11.5703125" style="519" bestFit="1" customWidth="1"/>
    <col min="7182" max="7182" width="16.140625" style="519" customWidth="1"/>
    <col min="7183" max="7424" width="9.140625" style="519"/>
    <col min="7425" max="7425" width="4.5703125" style="519" customWidth="1"/>
    <col min="7426" max="7426" width="35.140625" style="519" customWidth="1"/>
    <col min="7427" max="7427" width="11.140625" style="519" customWidth="1"/>
    <col min="7428" max="7428" width="12.7109375" style="519" customWidth="1"/>
    <col min="7429" max="7429" width="20.28515625" style="519" customWidth="1"/>
    <col min="7430" max="7430" width="13.28515625" style="519" customWidth="1"/>
    <col min="7431" max="7431" width="11.140625" style="519" customWidth="1"/>
    <col min="7432" max="7432" width="10" style="519" customWidth="1"/>
    <col min="7433" max="7433" width="10.28515625" style="519" customWidth="1"/>
    <col min="7434" max="7434" width="9.7109375" style="519" customWidth="1"/>
    <col min="7435" max="7435" width="8.7109375" style="519" customWidth="1"/>
    <col min="7436" max="7436" width="18.7109375" style="519" customWidth="1"/>
    <col min="7437" max="7437" width="11.5703125" style="519" bestFit="1" customWidth="1"/>
    <col min="7438" max="7438" width="16.140625" style="519" customWidth="1"/>
    <col min="7439" max="7680" width="9.140625" style="519"/>
    <col min="7681" max="7681" width="4.5703125" style="519" customWidth="1"/>
    <col min="7682" max="7682" width="35.140625" style="519" customWidth="1"/>
    <col min="7683" max="7683" width="11.140625" style="519" customWidth="1"/>
    <col min="7684" max="7684" width="12.7109375" style="519" customWidth="1"/>
    <col min="7685" max="7685" width="20.28515625" style="519" customWidth="1"/>
    <col min="7686" max="7686" width="13.28515625" style="519" customWidth="1"/>
    <col min="7687" max="7687" width="11.140625" style="519" customWidth="1"/>
    <col min="7688" max="7688" width="10" style="519" customWidth="1"/>
    <col min="7689" max="7689" width="10.28515625" style="519" customWidth="1"/>
    <col min="7690" max="7690" width="9.7109375" style="519" customWidth="1"/>
    <col min="7691" max="7691" width="8.7109375" style="519" customWidth="1"/>
    <col min="7692" max="7692" width="18.7109375" style="519" customWidth="1"/>
    <col min="7693" max="7693" width="11.5703125" style="519" bestFit="1" customWidth="1"/>
    <col min="7694" max="7694" width="16.140625" style="519" customWidth="1"/>
    <col min="7695" max="7936" width="9.140625" style="519"/>
    <col min="7937" max="7937" width="4.5703125" style="519" customWidth="1"/>
    <col min="7938" max="7938" width="35.140625" style="519" customWidth="1"/>
    <col min="7939" max="7939" width="11.140625" style="519" customWidth="1"/>
    <col min="7940" max="7940" width="12.7109375" style="519" customWidth="1"/>
    <col min="7941" max="7941" width="20.28515625" style="519" customWidth="1"/>
    <col min="7942" max="7942" width="13.28515625" style="519" customWidth="1"/>
    <col min="7943" max="7943" width="11.140625" style="519" customWidth="1"/>
    <col min="7944" max="7944" width="10" style="519" customWidth="1"/>
    <col min="7945" max="7945" width="10.28515625" style="519" customWidth="1"/>
    <col min="7946" max="7946" width="9.7109375" style="519" customWidth="1"/>
    <col min="7947" max="7947" width="8.7109375" style="519" customWidth="1"/>
    <col min="7948" max="7948" width="18.7109375" style="519" customWidth="1"/>
    <col min="7949" max="7949" width="11.5703125" style="519" bestFit="1" customWidth="1"/>
    <col min="7950" max="7950" width="16.140625" style="519" customWidth="1"/>
    <col min="7951" max="8192" width="9.140625" style="519"/>
    <col min="8193" max="8193" width="4.5703125" style="519" customWidth="1"/>
    <col min="8194" max="8194" width="35.140625" style="519" customWidth="1"/>
    <col min="8195" max="8195" width="11.140625" style="519" customWidth="1"/>
    <col min="8196" max="8196" width="12.7109375" style="519" customWidth="1"/>
    <col min="8197" max="8197" width="20.28515625" style="519" customWidth="1"/>
    <col min="8198" max="8198" width="13.28515625" style="519" customWidth="1"/>
    <col min="8199" max="8199" width="11.140625" style="519" customWidth="1"/>
    <col min="8200" max="8200" width="10" style="519" customWidth="1"/>
    <col min="8201" max="8201" width="10.28515625" style="519" customWidth="1"/>
    <col min="8202" max="8202" width="9.7109375" style="519" customWidth="1"/>
    <col min="8203" max="8203" width="8.7109375" style="519" customWidth="1"/>
    <col min="8204" max="8204" width="18.7109375" style="519" customWidth="1"/>
    <col min="8205" max="8205" width="11.5703125" style="519" bestFit="1" customWidth="1"/>
    <col min="8206" max="8206" width="16.140625" style="519" customWidth="1"/>
    <col min="8207" max="8448" width="9.140625" style="519"/>
    <col min="8449" max="8449" width="4.5703125" style="519" customWidth="1"/>
    <col min="8450" max="8450" width="35.140625" style="519" customWidth="1"/>
    <col min="8451" max="8451" width="11.140625" style="519" customWidth="1"/>
    <col min="8452" max="8452" width="12.7109375" style="519" customWidth="1"/>
    <col min="8453" max="8453" width="20.28515625" style="519" customWidth="1"/>
    <col min="8454" max="8454" width="13.28515625" style="519" customWidth="1"/>
    <col min="8455" max="8455" width="11.140625" style="519" customWidth="1"/>
    <col min="8456" max="8456" width="10" style="519" customWidth="1"/>
    <col min="8457" max="8457" width="10.28515625" style="519" customWidth="1"/>
    <col min="8458" max="8458" width="9.7109375" style="519" customWidth="1"/>
    <col min="8459" max="8459" width="8.7109375" style="519" customWidth="1"/>
    <col min="8460" max="8460" width="18.7109375" style="519" customWidth="1"/>
    <col min="8461" max="8461" width="11.5703125" style="519" bestFit="1" customWidth="1"/>
    <col min="8462" max="8462" width="16.140625" style="519" customWidth="1"/>
    <col min="8463" max="8704" width="9.140625" style="519"/>
    <col min="8705" max="8705" width="4.5703125" style="519" customWidth="1"/>
    <col min="8706" max="8706" width="35.140625" style="519" customWidth="1"/>
    <col min="8707" max="8707" width="11.140625" style="519" customWidth="1"/>
    <col min="8708" max="8708" width="12.7109375" style="519" customWidth="1"/>
    <col min="8709" max="8709" width="20.28515625" style="519" customWidth="1"/>
    <col min="8710" max="8710" width="13.28515625" style="519" customWidth="1"/>
    <col min="8711" max="8711" width="11.140625" style="519" customWidth="1"/>
    <col min="8712" max="8712" width="10" style="519" customWidth="1"/>
    <col min="8713" max="8713" width="10.28515625" style="519" customWidth="1"/>
    <col min="8714" max="8714" width="9.7109375" style="519" customWidth="1"/>
    <col min="8715" max="8715" width="8.7109375" style="519" customWidth="1"/>
    <col min="8716" max="8716" width="18.7109375" style="519" customWidth="1"/>
    <col min="8717" max="8717" width="11.5703125" style="519" bestFit="1" customWidth="1"/>
    <col min="8718" max="8718" width="16.140625" style="519" customWidth="1"/>
    <col min="8719" max="8960" width="9.140625" style="519"/>
    <col min="8961" max="8961" width="4.5703125" style="519" customWidth="1"/>
    <col min="8962" max="8962" width="35.140625" style="519" customWidth="1"/>
    <col min="8963" max="8963" width="11.140625" style="519" customWidth="1"/>
    <col min="8964" max="8964" width="12.7109375" style="519" customWidth="1"/>
    <col min="8965" max="8965" width="20.28515625" style="519" customWidth="1"/>
    <col min="8966" max="8966" width="13.28515625" style="519" customWidth="1"/>
    <col min="8967" max="8967" width="11.140625" style="519" customWidth="1"/>
    <col min="8968" max="8968" width="10" style="519" customWidth="1"/>
    <col min="8969" max="8969" width="10.28515625" style="519" customWidth="1"/>
    <col min="8970" max="8970" width="9.7109375" style="519" customWidth="1"/>
    <col min="8971" max="8971" width="8.7109375" style="519" customWidth="1"/>
    <col min="8972" max="8972" width="18.7109375" style="519" customWidth="1"/>
    <col min="8973" max="8973" width="11.5703125" style="519" bestFit="1" customWidth="1"/>
    <col min="8974" max="8974" width="16.140625" style="519" customWidth="1"/>
    <col min="8975" max="9216" width="9.140625" style="519"/>
    <col min="9217" max="9217" width="4.5703125" style="519" customWidth="1"/>
    <col min="9218" max="9218" width="35.140625" style="519" customWidth="1"/>
    <col min="9219" max="9219" width="11.140625" style="519" customWidth="1"/>
    <col min="9220" max="9220" width="12.7109375" style="519" customWidth="1"/>
    <col min="9221" max="9221" width="20.28515625" style="519" customWidth="1"/>
    <col min="9222" max="9222" width="13.28515625" style="519" customWidth="1"/>
    <col min="9223" max="9223" width="11.140625" style="519" customWidth="1"/>
    <col min="9224" max="9224" width="10" style="519" customWidth="1"/>
    <col min="9225" max="9225" width="10.28515625" style="519" customWidth="1"/>
    <col min="9226" max="9226" width="9.7109375" style="519" customWidth="1"/>
    <col min="9227" max="9227" width="8.7109375" style="519" customWidth="1"/>
    <col min="9228" max="9228" width="18.7109375" style="519" customWidth="1"/>
    <col min="9229" max="9229" width="11.5703125" style="519" bestFit="1" customWidth="1"/>
    <col min="9230" max="9230" width="16.140625" style="519" customWidth="1"/>
    <col min="9231" max="9472" width="9.140625" style="519"/>
    <col min="9473" max="9473" width="4.5703125" style="519" customWidth="1"/>
    <col min="9474" max="9474" width="35.140625" style="519" customWidth="1"/>
    <col min="9475" max="9475" width="11.140625" style="519" customWidth="1"/>
    <col min="9476" max="9476" width="12.7109375" style="519" customWidth="1"/>
    <col min="9477" max="9477" width="20.28515625" style="519" customWidth="1"/>
    <col min="9478" max="9478" width="13.28515625" style="519" customWidth="1"/>
    <col min="9479" max="9479" width="11.140625" style="519" customWidth="1"/>
    <col min="9480" max="9480" width="10" style="519" customWidth="1"/>
    <col min="9481" max="9481" width="10.28515625" style="519" customWidth="1"/>
    <col min="9482" max="9482" width="9.7109375" style="519" customWidth="1"/>
    <col min="9483" max="9483" width="8.7109375" style="519" customWidth="1"/>
    <col min="9484" max="9484" width="18.7109375" style="519" customWidth="1"/>
    <col min="9485" max="9485" width="11.5703125" style="519" bestFit="1" customWidth="1"/>
    <col min="9486" max="9486" width="16.140625" style="519" customWidth="1"/>
    <col min="9487" max="9728" width="9.140625" style="519"/>
    <col min="9729" max="9729" width="4.5703125" style="519" customWidth="1"/>
    <col min="9730" max="9730" width="35.140625" style="519" customWidth="1"/>
    <col min="9731" max="9731" width="11.140625" style="519" customWidth="1"/>
    <col min="9732" max="9732" width="12.7109375" style="519" customWidth="1"/>
    <col min="9733" max="9733" width="20.28515625" style="519" customWidth="1"/>
    <col min="9734" max="9734" width="13.28515625" style="519" customWidth="1"/>
    <col min="9735" max="9735" width="11.140625" style="519" customWidth="1"/>
    <col min="9736" max="9736" width="10" style="519" customWidth="1"/>
    <col min="9737" max="9737" width="10.28515625" style="519" customWidth="1"/>
    <col min="9738" max="9738" width="9.7109375" style="519" customWidth="1"/>
    <col min="9739" max="9739" width="8.7109375" style="519" customWidth="1"/>
    <col min="9740" max="9740" width="18.7109375" style="519" customWidth="1"/>
    <col min="9741" max="9741" width="11.5703125" style="519" bestFit="1" customWidth="1"/>
    <col min="9742" max="9742" width="16.140625" style="519" customWidth="1"/>
    <col min="9743" max="9984" width="9.140625" style="519"/>
    <col min="9985" max="9985" width="4.5703125" style="519" customWidth="1"/>
    <col min="9986" max="9986" width="35.140625" style="519" customWidth="1"/>
    <col min="9987" max="9987" width="11.140625" style="519" customWidth="1"/>
    <col min="9988" max="9988" width="12.7109375" style="519" customWidth="1"/>
    <col min="9989" max="9989" width="20.28515625" style="519" customWidth="1"/>
    <col min="9990" max="9990" width="13.28515625" style="519" customWidth="1"/>
    <col min="9991" max="9991" width="11.140625" style="519" customWidth="1"/>
    <col min="9992" max="9992" width="10" style="519" customWidth="1"/>
    <col min="9993" max="9993" width="10.28515625" style="519" customWidth="1"/>
    <col min="9994" max="9994" width="9.7109375" style="519" customWidth="1"/>
    <col min="9995" max="9995" width="8.7109375" style="519" customWidth="1"/>
    <col min="9996" max="9996" width="18.7109375" style="519" customWidth="1"/>
    <col min="9997" max="9997" width="11.5703125" style="519" bestFit="1" customWidth="1"/>
    <col min="9998" max="9998" width="16.140625" style="519" customWidth="1"/>
    <col min="9999" max="10240" width="9.140625" style="519"/>
    <col min="10241" max="10241" width="4.5703125" style="519" customWidth="1"/>
    <col min="10242" max="10242" width="35.140625" style="519" customWidth="1"/>
    <col min="10243" max="10243" width="11.140625" style="519" customWidth="1"/>
    <col min="10244" max="10244" width="12.7109375" style="519" customWidth="1"/>
    <col min="10245" max="10245" width="20.28515625" style="519" customWidth="1"/>
    <col min="10246" max="10246" width="13.28515625" style="519" customWidth="1"/>
    <col min="10247" max="10247" width="11.140625" style="519" customWidth="1"/>
    <col min="10248" max="10248" width="10" style="519" customWidth="1"/>
    <col min="10249" max="10249" width="10.28515625" style="519" customWidth="1"/>
    <col min="10250" max="10250" width="9.7109375" style="519" customWidth="1"/>
    <col min="10251" max="10251" width="8.7109375" style="519" customWidth="1"/>
    <col min="10252" max="10252" width="18.7109375" style="519" customWidth="1"/>
    <col min="10253" max="10253" width="11.5703125" style="519" bestFit="1" customWidth="1"/>
    <col min="10254" max="10254" width="16.140625" style="519" customWidth="1"/>
    <col min="10255" max="10496" width="9.140625" style="519"/>
    <col min="10497" max="10497" width="4.5703125" style="519" customWidth="1"/>
    <col min="10498" max="10498" width="35.140625" style="519" customWidth="1"/>
    <col min="10499" max="10499" width="11.140625" style="519" customWidth="1"/>
    <col min="10500" max="10500" width="12.7109375" style="519" customWidth="1"/>
    <col min="10501" max="10501" width="20.28515625" style="519" customWidth="1"/>
    <col min="10502" max="10502" width="13.28515625" style="519" customWidth="1"/>
    <col min="10503" max="10503" width="11.140625" style="519" customWidth="1"/>
    <col min="10504" max="10504" width="10" style="519" customWidth="1"/>
    <col min="10505" max="10505" width="10.28515625" style="519" customWidth="1"/>
    <col min="10506" max="10506" width="9.7109375" style="519" customWidth="1"/>
    <col min="10507" max="10507" width="8.7109375" style="519" customWidth="1"/>
    <col min="10508" max="10508" width="18.7109375" style="519" customWidth="1"/>
    <col min="10509" max="10509" width="11.5703125" style="519" bestFit="1" customWidth="1"/>
    <col min="10510" max="10510" width="16.140625" style="519" customWidth="1"/>
    <col min="10511" max="10752" width="9.140625" style="519"/>
    <col min="10753" max="10753" width="4.5703125" style="519" customWidth="1"/>
    <col min="10754" max="10754" width="35.140625" style="519" customWidth="1"/>
    <col min="10755" max="10755" width="11.140625" style="519" customWidth="1"/>
    <col min="10756" max="10756" width="12.7109375" style="519" customWidth="1"/>
    <col min="10757" max="10757" width="20.28515625" style="519" customWidth="1"/>
    <col min="10758" max="10758" width="13.28515625" style="519" customWidth="1"/>
    <col min="10759" max="10759" width="11.140625" style="519" customWidth="1"/>
    <col min="10760" max="10760" width="10" style="519" customWidth="1"/>
    <col min="10761" max="10761" width="10.28515625" style="519" customWidth="1"/>
    <col min="10762" max="10762" width="9.7109375" style="519" customWidth="1"/>
    <col min="10763" max="10763" width="8.7109375" style="519" customWidth="1"/>
    <col min="10764" max="10764" width="18.7109375" style="519" customWidth="1"/>
    <col min="10765" max="10765" width="11.5703125" style="519" bestFit="1" customWidth="1"/>
    <col min="10766" max="10766" width="16.140625" style="519" customWidth="1"/>
    <col min="10767" max="11008" width="9.140625" style="519"/>
    <col min="11009" max="11009" width="4.5703125" style="519" customWidth="1"/>
    <col min="11010" max="11010" width="35.140625" style="519" customWidth="1"/>
    <col min="11011" max="11011" width="11.140625" style="519" customWidth="1"/>
    <col min="11012" max="11012" width="12.7109375" style="519" customWidth="1"/>
    <col min="11013" max="11013" width="20.28515625" style="519" customWidth="1"/>
    <col min="11014" max="11014" width="13.28515625" style="519" customWidth="1"/>
    <col min="11015" max="11015" width="11.140625" style="519" customWidth="1"/>
    <col min="11016" max="11016" width="10" style="519" customWidth="1"/>
    <col min="11017" max="11017" width="10.28515625" style="519" customWidth="1"/>
    <col min="11018" max="11018" width="9.7109375" style="519" customWidth="1"/>
    <col min="11019" max="11019" width="8.7109375" style="519" customWidth="1"/>
    <col min="11020" max="11020" width="18.7109375" style="519" customWidth="1"/>
    <col min="11021" max="11021" width="11.5703125" style="519" bestFit="1" customWidth="1"/>
    <col min="11022" max="11022" width="16.140625" style="519" customWidth="1"/>
    <col min="11023" max="11264" width="9.140625" style="519"/>
    <col min="11265" max="11265" width="4.5703125" style="519" customWidth="1"/>
    <col min="11266" max="11266" width="35.140625" style="519" customWidth="1"/>
    <col min="11267" max="11267" width="11.140625" style="519" customWidth="1"/>
    <col min="11268" max="11268" width="12.7109375" style="519" customWidth="1"/>
    <col min="11269" max="11269" width="20.28515625" style="519" customWidth="1"/>
    <col min="11270" max="11270" width="13.28515625" style="519" customWidth="1"/>
    <col min="11271" max="11271" width="11.140625" style="519" customWidth="1"/>
    <col min="11272" max="11272" width="10" style="519" customWidth="1"/>
    <col min="11273" max="11273" width="10.28515625" style="519" customWidth="1"/>
    <col min="11274" max="11274" width="9.7109375" style="519" customWidth="1"/>
    <col min="11275" max="11275" width="8.7109375" style="519" customWidth="1"/>
    <col min="11276" max="11276" width="18.7109375" style="519" customWidth="1"/>
    <col min="11277" max="11277" width="11.5703125" style="519" bestFit="1" customWidth="1"/>
    <col min="11278" max="11278" width="16.140625" style="519" customWidth="1"/>
    <col min="11279" max="11520" width="9.140625" style="519"/>
    <col min="11521" max="11521" width="4.5703125" style="519" customWidth="1"/>
    <col min="11522" max="11522" width="35.140625" style="519" customWidth="1"/>
    <col min="11523" max="11523" width="11.140625" style="519" customWidth="1"/>
    <col min="11524" max="11524" width="12.7109375" style="519" customWidth="1"/>
    <col min="11525" max="11525" width="20.28515625" style="519" customWidth="1"/>
    <col min="11526" max="11526" width="13.28515625" style="519" customWidth="1"/>
    <col min="11527" max="11527" width="11.140625" style="519" customWidth="1"/>
    <col min="11528" max="11528" width="10" style="519" customWidth="1"/>
    <col min="11529" max="11529" width="10.28515625" style="519" customWidth="1"/>
    <col min="11530" max="11530" width="9.7109375" style="519" customWidth="1"/>
    <col min="11531" max="11531" width="8.7109375" style="519" customWidth="1"/>
    <col min="11532" max="11532" width="18.7109375" style="519" customWidth="1"/>
    <col min="11533" max="11533" width="11.5703125" style="519" bestFit="1" customWidth="1"/>
    <col min="11534" max="11534" width="16.140625" style="519" customWidth="1"/>
    <col min="11535" max="11776" width="9.140625" style="519"/>
    <col min="11777" max="11777" width="4.5703125" style="519" customWidth="1"/>
    <col min="11778" max="11778" width="35.140625" style="519" customWidth="1"/>
    <col min="11779" max="11779" width="11.140625" style="519" customWidth="1"/>
    <col min="11780" max="11780" width="12.7109375" style="519" customWidth="1"/>
    <col min="11781" max="11781" width="20.28515625" style="519" customWidth="1"/>
    <col min="11782" max="11782" width="13.28515625" style="519" customWidth="1"/>
    <col min="11783" max="11783" width="11.140625" style="519" customWidth="1"/>
    <col min="11784" max="11784" width="10" style="519" customWidth="1"/>
    <col min="11785" max="11785" width="10.28515625" style="519" customWidth="1"/>
    <col min="11786" max="11786" width="9.7109375" style="519" customWidth="1"/>
    <col min="11787" max="11787" width="8.7109375" style="519" customWidth="1"/>
    <col min="11788" max="11788" width="18.7109375" style="519" customWidth="1"/>
    <col min="11789" max="11789" width="11.5703125" style="519" bestFit="1" customWidth="1"/>
    <col min="11790" max="11790" width="16.140625" style="519" customWidth="1"/>
    <col min="11791" max="12032" width="9.140625" style="519"/>
    <col min="12033" max="12033" width="4.5703125" style="519" customWidth="1"/>
    <col min="12034" max="12034" width="35.140625" style="519" customWidth="1"/>
    <col min="12035" max="12035" width="11.140625" style="519" customWidth="1"/>
    <col min="12036" max="12036" width="12.7109375" style="519" customWidth="1"/>
    <col min="12037" max="12037" width="20.28515625" style="519" customWidth="1"/>
    <col min="12038" max="12038" width="13.28515625" style="519" customWidth="1"/>
    <col min="12039" max="12039" width="11.140625" style="519" customWidth="1"/>
    <col min="12040" max="12040" width="10" style="519" customWidth="1"/>
    <col min="12041" max="12041" width="10.28515625" style="519" customWidth="1"/>
    <col min="12042" max="12042" width="9.7109375" style="519" customWidth="1"/>
    <col min="12043" max="12043" width="8.7109375" style="519" customWidth="1"/>
    <col min="12044" max="12044" width="18.7109375" style="519" customWidth="1"/>
    <col min="12045" max="12045" width="11.5703125" style="519" bestFit="1" customWidth="1"/>
    <col min="12046" max="12046" width="16.140625" style="519" customWidth="1"/>
    <col min="12047" max="12288" width="9.140625" style="519"/>
    <col min="12289" max="12289" width="4.5703125" style="519" customWidth="1"/>
    <col min="12290" max="12290" width="35.140625" style="519" customWidth="1"/>
    <col min="12291" max="12291" width="11.140625" style="519" customWidth="1"/>
    <col min="12292" max="12292" width="12.7109375" style="519" customWidth="1"/>
    <col min="12293" max="12293" width="20.28515625" style="519" customWidth="1"/>
    <col min="12294" max="12294" width="13.28515625" style="519" customWidth="1"/>
    <col min="12295" max="12295" width="11.140625" style="519" customWidth="1"/>
    <col min="12296" max="12296" width="10" style="519" customWidth="1"/>
    <col min="12297" max="12297" width="10.28515625" style="519" customWidth="1"/>
    <col min="12298" max="12298" width="9.7109375" style="519" customWidth="1"/>
    <col min="12299" max="12299" width="8.7109375" style="519" customWidth="1"/>
    <col min="12300" max="12300" width="18.7109375" style="519" customWidth="1"/>
    <col min="12301" max="12301" width="11.5703125" style="519" bestFit="1" customWidth="1"/>
    <col min="12302" max="12302" width="16.140625" style="519" customWidth="1"/>
    <col min="12303" max="12544" width="9.140625" style="519"/>
    <col min="12545" max="12545" width="4.5703125" style="519" customWidth="1"/>
    <col min="12546" max="12546" width="35.140625" style="519" customWidth="1"/>
    <col min="12547" max="12547" width="11.140625" style="519" customWidth="1"/>
    <col min="12548" max="12548" width="12.7109375" style="519" customWidth="1"/>
    <col min="12549" max="12549" width="20.28515625" style="519" customWidth="1"/>
    <col min="12550" max="12550" width="13.28515625" style="519" customWidth="1"/>
    <col min="12551" max="12551" width="11.140625" style="519" customWidth="1"/>
    <col min="12552" max="12552" width="10" style="519" customWidth="1"/>
    <col min="12553" max="12553" width="10.28515625" style="519" customWidth="1"/>
    <col min="12554" max="12554" width="9.7109375" style="519" customWidth="1"/>
    <col min="12555" max="12555" width="8.7109375" style="519" customWidth="1"/>
    <col min="12556" max="12556" width="18.7109375" style="519" customWidth="1"/>
    <col min="12557" max="12557" width="11.5703125" style="519" bestFit="1" customWidth="1"/>
    <col min="12558" max="12558" width="16.140625" style="519" customWidth="1"/>
    <col min="12559" max="12800" width="9.140625" style="519"/>
    <col min="12801" max="12801" width="4.5703125" style="519" customWidth="1"/>
    <col min="12802" max="12802" width="35.140625" style="519" customWidth="1"/>
    <col min="12803" max="12803" width="11.140625" style="519" customWidth="1"/>
    <col min="12804" max="12804" width="12.7109375" style="519" customWidth="1"/>
    <col min="12805" max="12805" width="20.28515625" style="519" customWidth="1"/>
    <col min="12806" max="12806" width="13.28515625" style="519" customWidth="1"/>
    <col min="12807" max="12807" width="11.140625" style="519" customWidth="1"/>
    <col min="12808" max="12808" width="10" style="519" customWidth="1"/>
    <col min="12809" max="12809" width="10.28515625" style="519" customWidth="1"/>
    <col min="12810" max="12810" width="9.7109375" style="519" customWidth="1"/>
    <col min="12811" max="12811" width="8.7109375" style="519" customWidth="1"/>
    <col min="12812" max="12812" width="18.7109375" style="519" customWidth="1"/>
    <col min="12813" max="12813" width="11.5703125" style="519" bestFit="1" customWidth="1"/>
    <col min="12814" max="12814" width="16.140625" style="519" customWidth="1"/>
    <col min="12815" max="13056" width="9.140625" style="519"/>
    <col min="13057" max="13057" width="4.5703125" style="519" customWidth="1"/>
    <col min="13058" max="13058" width="35.140625" style="519" customWidth="1"/>
    <col min="13059" max="13059" width="11.140625" style="519" customWidth="1"/>
    <col min="13060" max="13060" width="12.7109375" style="519" customWidth="1"/>
    <col min="13061" max="13061" width="20.28515625" style="519" customWidth="1"/>
    <col min="13062" max="13062" width="13.28515625" style="519" customWidth="1"/>
    <col min="13063" max="13063" width="11.140625" style="519" customWidth="1"/>
    <col min="13064" max="13064" width="10" style="519" customWidth="1"/>
    <col min="13065" max="13065" width="10.28515625" style="519" customWidth="1"/>
    <col min="13066" max="13066" width="9.7109375" style="519" customWidth="1"/>
    <col min="13067" max="13067" width="8.7109375" style="519" customWidth="1"/>
    <col min="13068" max="13068" width="18.7109375" style="519" customWidth="1"/>
    <col min="13069" max="13069" width="11.5703125" style="519" bestFit="1" customWidth="1"/>
    <col min="13070" max="13070" width="16.140625" style="519" customWidth="1"/>
    <col min="13071" max="13312" width="9.140625" style="519"/>
    <col min="13313" max="13313" width="4.5703125" style="519" customWidth="1"/>
    <col min="13314" max="13314" width="35.140625" style="519" customWidth="1"/>
    <col min="13315" max="13315" width="11.140625" style="519" customWidth="1"/>
    <col min="13316" max="13316" width="12.7109375" style="519" customWidth="1"/>
    <col min="13317" max="13317" width="20.28515625" style="519" customWidth="1"/>
    <col min="13318" max="13318" width="13.28515625" style="519" customWidth="1"/>
    <col min="13319" max="13319" width="11.140625" style="519" customWidth="1"/>
    <col min="13320" max="13320" width="10" style="519" customWidth="1"/>
    <col min="13321" max="13321" width="10.28515625" style="519" customWidth="1"/>
    <col min="13322" max="13322" width="9.7109375" style="519" customWidth="1"/>
    <col min="13323" max="13323" width="8.7109375" style="519" customWidth="1"/>
    <col min="13324" max="13324" width="18.7109375" style="519" customWidth="1"/>
    <col min="13325" max="13325" width="11.5703125" style="519" bestFit="1" customWidth="1"/>
    <col min="13326" max="13326" width="16.140625" style="519" customWidth="1"/>
    <col min="13327" max="13568" width="9.140625" style="519"/>
    <col min="13569" max="13569" width="4.5703125" style="519" customWidth="1"/>
    <col min="13570" max="13570" width="35.140625" style="519" customWidth="1"/>
    <col min="13571" max="13571" width="11.140625" style="519" customWidth="1"/>
    <col min="13572" max="13572" width="12.7109375" style="519" customWidth="1"/>
    <col min="13573" max="13573" width="20.28515625" style="519" customWidth="1"/>
    <col min="13574" max="13574" width="13.28515625" style="519" customWidth="1"/>
    <col min="13575" max="13575" width="11.140625" style="519" customWidth="1"/>
    <col min="13576" max="13576" width="10" style="519" customWidth="1"/>
    <col min="13577" max="13577" width="10.28515625" style="519" customWidth="1"/>
    <col min="13578" max="13578" width="9.7109375" style="519" customWidth="1"/>
    <col min="13579" max="13579" width="8.7109375" style="519" customWidth="1"/>
    <col min="13580" max="13580" width="18.7109375" style="519" customWidth="1"/>
    <col min="13581" max="13581" width="11.5703125" style="519" bestFit="1" customWidth="1"/>
    <col min="13582" max="13582" width="16.140625" style="519" customWidth="1"/>
    <col min="13583" max="13824" width="9.140625" style="519"/>
    <col min="13825" max="13825" width="4.5703125" style="519" customWidth="1"/>
    <col min="13826" max="13826" width="35.140625" style="519" customWidth="1"/>
    <col min="13827" max="13827" width="11.140625" style="519" customWidth="1"/>
    <col min="13828" max="13828" width="12.7109375" style="519" customWidth="1"/>
    <col min="13829" max="13829" width="20.28515625" style="519" customWidth="1"/>
    <col min="13830" max="13830" width="13.28515625" style="519" customWidth="1"/>
    <col min="13831" max="13831" width="11.140625" style="519" customWidth="1"/>
    <col min="13832" max="13832" width="10" style="519" customWidth="1"/>
    <col min="13833" max="13833" width="10.28515625" style="519" customWidth="1"/>
    <col min="13834" max="13834" width="9.7109375" style="519" customWidth="1"/>
    <col min="13835" max="13835" width="8.7109375" style="519" customWidth="1"/>
    <col min="13836" max="13836" width="18.7109375" style="519" customWidth="1"/>
    <col min="13837" max="13837" width="11.5703125" style="519" bestFit="1" customWidth="1"/>
    <col min="13838" max="13838" width="16.140625" style="519" customWidth="1"/>
    <col min="13839" max="14080" width="9.140625" style="519"/>
    <col min="14081" max="14081" width="4.5703125" style="519" customWidth="1"/>
    <col min="14082" max="14082" width="35.140625" style="519" customWidth="1"/>
    <col min="14083" max="14083" width="11.140625" style="519" customWidth="1"/>
    <col min="14084" max="14084" width="12.7109375" style="519" customWidth="1"/>
    <col min="14085" max="14085" width="20.28515625" style="519" customWidth="1"/>
    <col min="14086" max="14086" width="13.28515625" style="519" customWidth="1"/>
    <col min="14087" max="14087" width="11.140625" style="519" customWidth="1"/>
    <col min="14088" max="14088" width="10" style="519" customWidth="1"/>
    <col min="14089" max="14089" width="10.28515625" style="519" customWidth="1"/>
    <col min="14090" max="14090" width="9.7109375" style="519" customWidth="1"/>
    <col min="14091" max="14091" width="8.7109375" style="519" customWidth="1"/>
    <col min="14092" max="14092" width="18.7109375" style="519" customWidth="1"/>
    <col min="14093" max="14093" width="11.5703125" style="519" bestFit="1" customWidth="1"/>
    <col min="14094" max="14094" width="16.140625" style="519" customWidth="1"/>
    <col min="14095" max="14336" width="9.140625" style="519"/>
    <col min="14337" max="14337" width="4.5703125" style="519" customWidth="1"/>
    <col min="14338" max="14338" width="35.140625" style="519" customWidth="1"/>
    <col min="14339" max="14339" width="11.140625" style="519" customWidth="1"/>
    <col min="14340" max="14340" width="12.7109375" style="519" customWidth="1"/>
    <col min="14341" max="14341" width="20.28515625" style="519" customWidth="1"/>
    <col min="14342" max="14342" width="13.28515625" style="519" customWidth="1"/>
    <col min="14343" max="14343" width="11.140625" style="519" customWidth="1"/>
    <col min="14344" max="14344" width="10" style="519" customWidth="1"/>
    <col min="14345" max="14345" width="10.28515625" style="519" customWidth="1"/>
    <col min="14346" max="14346" width="9.7109375" style="519" customWidth="1"/>
    <col min="14347" max="14347" width="8.7109375" style="519" customWidth="1"/>
    <col min="14348" max="14348" width="18.7109375" style="519" customWidth="1"/>
    <col min="14349" max="14349" width="11.5703125" style="519" bestFit="1" customWidth="1"/>
    <col min="14350" max="14350" width="16.140625" style="519" customWidth="1"/>
    <col min="14351" max="14592" width="9.140625" style="519"/>
    <col min="14593" max="14593" width="4.5703125" style="519" customWidth="1"/>
    <col min="14594" max="14594" width="35.140625" style="519" customWidth="1"/>
    <col min="14595" max="14595" width="11.140625" style="519" customWidth="1"/>
    <col min="14596" max="14596" width="12.7109375" style="519" customWidth="1"/>
    <col min="14597" max="14597" width="20.28515625" style="519" customWidth="1"/>
    <col min="14598" max="14598" width="13.28515625" style="519" customWidth="1"/>
    <col min="14599" max="14599" width="11.140625" style="519" customWidth="1"/>
    <col min="14600" max="14600" width="10" style="519" customWidth="1"/>
    <col min="14601" max="14601" width="10.28515625" style="519" customWidth="1"/>
    <col min="14602" max="14602" width="9.7109375" style="519" customWidth="1"/>
    <col min="14603" max="14603" width="8.7109375" style="519" customWidth="1"/>
    <col min="14604" max="14604" width="18.7109375" style="519" customWidth="1"/>
    <col min="14605" max="14605" width="11.5703125" style="519" bestFit="1" customWidth="1"/>
    <col min="14606" max="14606" width="16.140625" style="519" customWidth="1"/>
    <col min="14607" max="14848" width="9.140625" style="519"/>
    <col min="14849" max="14849" width="4.5703125" style="519" customWidth="1"/>
    <col min="14850" max="14850" width="35.140625" style="519" customWidth="1"/>
    <col min="14851" max="14851" width="11.140625" style="519" customWidth="1"/>
    <col min="14852" max="14852" width="12.7109375" style="519" customWidth="1"/>
    <col min="14853" max="14853" width="20.28515625" style="519" customWidth="1"/>
    <col min="14854" max="14854" width="13.28515625" style="519" customWidth="1"/>
    <col min="14855" max="14855" width="11.140625" style="519" customWidth="1"/>
    <col min="14856" max="14856" width="10" style="519" customWidth="1"/>
    <col min="14857" max="14857" width="10.28515625" style="519" customWidth="1"/>
    <col min="14858" max="14858" width="9.7109375" style="519" customWidth="1"/>
    <col min="14859" max="14859" width="8.7109375" style="519" customWidth="1"/>
    <col min="14860" max="14860" width="18.7109375" style="519" customWidth="1"/>
    <col min="14861" max="14861" width="11.5703125" style="519" bestFit="1" customWidth="1"/>
    <col min="14862" max="14862" width="16.140625" style="519" customWidth="1"/>
    <col min="14863" max="15104" width="9.140625" style="519"/>
    <col min="15105" max="15105" width="4.5703125" style="519" customWidth="1"/>
    <col min="15106" max="15106" width="35.140625" style="519" customWidth="1"/>
    <col min="15107" max="15107" width="11.140625" style="519" customWidth="1"/>
    <col min="15108" max="15108" width="12.7109375" style="519" customWidth="1"/>
    <col min="15109" max="15109" width="20.28515625" style="519" customWidth="1"/>
    <col min="15110" max="15110" width="13.28515625" style="519" customWidth="1"/>
    <col min="15111" max="15111" width="11.140625" style="519" customWidth="1"/>
    <col min="15112" max="15112" width="10" style="519" customWidth="1"/>
    <col min="15113" max="15113" width="10.28515625" style="519" customWidth="1"/>
    <col min="15114" max="15114" width="9.7109375" style="519" customWidth="1"/>
    <col min="15115" max="15115" width="8.7109375" style="519" customWidth="1"/>
    <col min="15116" max="15116" width="18.7109375" style="519" customWidth="1"/>
    <col min="15117" max="15117" width="11.5703125" style="519" bestFit="1" customWidth="1"/>
    <col min="15118" max="15118" width="16.140625" style="519" customWidth="1"/>
    <col min="15119" max="15360" width="9.140625" style="519"/>
    <col min="15361" max="15361" width="4.5703125" style="519" customWidth="1"/>
    <col min="15362" max="15362" width="35.140625" style="519" customWidth="1"/>
    <col min="15363" max="15363" width="11.140625" style="519" customWidth="1"/>
    <col min="15364" max="15364" width="12.7109375" style="519" customWidth="1"/>
    <col min="15365" max="15365" width="20.28515625" style="519" customWidth="1"/>
    <col min="15366" max="15366" width="13.28515625" style="519" customWidth="1"/>
    <col min="15367" max="15367" width="11.140625" style="519" customWidth="1"/>
    <col min="15368" max="15368" width="10" style="519" customWidth="1"/>
    <col min="15369" max="15369" width="10.28515625" style="519" customWidth="1"/>
    <col min="15370" max="15370" width="9.7109375" style="519" customWidth="1"/>
    <col min="15371" max="15371" width="8.7109375" style="519" customWidth="1"/>
    <col min="15372" max="15372" width="18.7109375" style="519" customWidth="1"/>
    <col min="15373" max="15373" width="11.5703125" style="519" bestFit="1" customWidth="1"/>
    <col min="15374" max="15374" width="16.140625" style="519" customWidth="1"/>
    <col min="15375" max="15616" width="9.140625" style="519"/>
    <col min="15617" max="15617" width="4.5703125" style="519" customWidth="1"/>
    <col min="15618" max="15618" width="35.140625" style="519" customWidth="1"/>
    <col min="15619" max="15619" width="11.140625" style="519" customWidth="1"/>
    <col min="15620" max="15620" width="12.7109375" style="519" customWidth="1"/>
    <col min="15621" max="15621" width="20.28515625" style="519" customWidth="1"/>
    <col min="15622" max="15622" width="13.28515625" style="519" customWidth="1"/>
    <col min="15623" max="15623" width="11.140625" style="519" customWidth="1"/>
    <col min="15624" max="15624" width="10" style="519" customWidth="1"/>
    <col min="15625" max="15625" width="10.28515625" style="519" customWidth="1"/>
    <col min="15626" max="15626" width="9.7109375" style="519" customWidth="1"/>
    <col min="15627" max="15627" width="8.7109375" style="519" customWidth="1"/>
    <col min="15628" max="15628" width="18.7109375" style="519" customWidth="1"/>
    <col min="15629" max="15629" width="11.5703125" style="519" bestFit="1" customWidth="1"/>
    <col min="15630" max="15630" width="16.140625" style="519" customWidth="1"/>
    <col min="15631" max="15872" width="9.140625" style="519"/>
    <col min="15873" max="15873" width="4.5703125" style="519" customWidth="1"/>
    <col min="15874" max="15874" width="35.140625" style="519" customWidth="1"/>
    <col min="15875" max="15875" width="11.140625" style="519" customWidth="1"/>
    <col min="15876" max="15876" width="12.7109375" style="519" customWidth="1"/>
    <col min="15877" max="15877" width="20.28515625" style="519" customWidth="1"/>
    <col min="15878" max="15878" width="13.28515625" style="519" customWidth="1"/>
    <col min="15879" max="15879" width="11.140625" style="519" customWidth="1"/>
    <col min="15880" max="15880" width="10" style="519" customWidth="1"/>
    <col min="15881" max="15881" width="10.28515625" style="519" customWidth="1"/>
    <col min="15882" max="15882" width="9.7109375" style="519" customWidth="1"/>
    <col min="15883" max="15883" width="8.7109375" style="519" customWidth="1"/>
    <col min="15884" max="15884" width="18.7109375" style="519" customWidth="1"/>
    <col min="15885" max="15885" width="11.5703125" style="519" bestFit="1" customWidth="1"/>
    <col min="15886" max="15886" width="16.140625" style="519" customWidth="1"/>
    <col min="15887" max="16128" width="9.140625" style="519"/>
    <col min="16129" max="16129" width="4.5703125" style="519" customWidth="1"/>
    <col min="16130" max="16130" width="35.140625" style="519" customWidth="1"/>
    <col min="16131" max="16131" width="11.140625" style="519" customWidth="1"/>
    <col min="16132" max="16132" width="12.7109375" style="519" customWidth="1"/>
    <col min="16133" max="16133" width="20.28515625" style="519" customWidth="1"/>
    <col min="16134" max="16134" width="13.28515625" style="519" customWidth="1"/>
    <col min="16135" max="16135" width="11.140625" style="519" customWidth="1"/>
    <col min="16136" max="16136" width="10" style="519" customWidth="1"/>
    <col min="16137" max="16137" width="10.28515625" style="519" customWidth="1"/>
    <col min="16138" max="16138" width="9.7109375" style="519" customWidth="1"/>
    <col min="16139" max="16139" width="8.7109375" style="519" customWidth="1"/>
    <col min="16140" max="16140" width="18.7109375" style="519" customWidth="1"/>
    <col min="16141" max="16141" width="11.5703125" style="519" bestFit="1" customWidth="1"/>
    <col min="16142" max="16142" width="16.140625" style="519" customWidth="1"/>
    <col min="16143" max="16384" width="9.140625" style="519"/>
  </cols>
  <sheetData>
    <row r="1" spans="1:15" s="511" customFormat="1" ht="15" x14ac:dyDescent="0.25">
      <c r="A1" s="775" t="s">
        <v>434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</row>
    <row r="2" spans="1:15" s="511" customFormat="1" ht="15" x14ac:dyDescent="0.25">
      <c r="A2" s="775" t="s">
        <v>2079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</row>
    <row r="3" spans="1:15" s="511" customFormat="1" ht="23.25" customHeight="1" x14ac:dyDescent="0.25">
      <c r="A3" s="776" t="s">
        <v>994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</row>
    <row r="4" spans="1:15" s="512" customFormat="1" ht="15" customHeight="1" x14ac:dyDescent="0.25">
      <c r="A4" s="777" t="s">
        <v>2080</v>
      </c>
      <c r="B4" s="778"/>
      <c r="C4" s="779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1"/>
    </row>
    <row r="5" spans="1:15" s="513" customFormat="1" ht="15" customHeight="1" x14ac:dyDescent="0.25">
      <c r="A5" s="767" t="s">
        <v>2081</v>
      </c>
      <c r="B5" s="768"/>
      <c r="C5" s="769" t="s">
        <v>2082</v>
      </c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1"/>
    </row>
    <row r="6" spans="1:15" s="518" customFormat="1" ht="12" x14ac:dyDescent="0.25">
      <c r="A6" s="514" t="s">
        <v>2083</v>
      </c>
      <c r="B6" s="515"/>
      <c r="C6" s="515"/>
      <c r="D6" s="516"/>
      <c r="E6" s="515"/>
      <c r="F6" s="515"/>
      <c r="G6" s="515"/>
      <c r="H6" s="516"/>
      <c r="I6" s="516"/>
      <c r="J6" s="516"/>
      <c r="K6" s="516"/>
      <c r="L6" s="516"/>
      <c r="M6" s="516"/>
      <c r="N6" s="516"/>
      <c r="O6" s="517"/>
    </row>
    <row r="7" spans="1:15" x14ac:dyDescent="0.25">
      <c r="A7" s="772" t="s">
        <v>2084</v>
      </c>
      <c r="B7" s="772" t="s">
        <v>239</v>
      </c>
      <c r="C7" s="772" t="s">
        <v>455</v>
      </c>
      <c r="D7" s="772" t="s">
        <v>188</v>
      </c>
      <c r="E7" s="772" t="s">
        <v>513</v>
      </c>
      <c r="F7" s="772" t="s">
        <v>2085</v>
      </c>
      <c r="G7" s="772"/>
      <c r="H7" s="772"/>
      <c r="I7" s="772"/>
      <c r="J7" s="772"/>
      <c r="K7" s="772"/>
      <c r="L7" s="772"/>
      <c r="M7" s="772"/>
      <c r="N7" s="772"/>
      <c r="O7" s="773" t="s">
        <v>2086</v>
      </c>
    </row>
    <row r="8" spans="1:15" ht="27.75" customHeight="1" x14ac:dyDescent="0.25">
      <c r="A8" s="772"/>
      <c r="B8" s="772"/>
      <c r="C8" s="772"/>
      <c r="D8" s="772"/>
      <c r="E8" s="772"/>
      <c r="F8" s="570" t="s">
        <v>2087</v>
      </c>
      <c r="G8" s="570" t="s">
        <v>2088</v>
      </c>
      <c r="H8" s="570" t="s">
        <v>2089</v>
      </c>
      <c r="I8" s="570" t="s">
        <v>2090</v>
      </c>
      <c r="J8" s="570" t="s">
        <v>2091</v>
      </c>
      <c r="K8" s="570" t="s">
        <v>2092</v>
      </c>
      <c r="L8" s="570" t="s">
        <v>2093</v>
      </c>
      <c r="M8" s="570" t="s">
        <v>2094</v>
      </c>
      <c r="N8" s="570" t="s">
        <v>257</v>
      </c>
      <c r="O8" s="774"/>
    </row>
    <row r="9" spans="1:15" x14ac:dyDescent="0.25">
      <c r="A9" s="783" t="s">
        <v>2095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5"/>
    </row>
    <row r="10" spans="1:15" ht="38.25" x14ac:dyDescent="0.25">
      <c r="A10" s="521">
        <v>1</v>
      </c>
      <c r="B10" s="522" t="s">
        <v>2096</v>
      </c>
      <c r="C10" s="523" t="s">
        <v>2097</v>
      </c>
      <c r="D10" s="524">
        <v>3</v>
      </c>
      <c r="E10" s="520" t="s">
        <v>2098</v>
      </c>
      <c r="F10" s="524">
        <v>6426</v>
      </c>
      <c r="G10" s="524">
        <v>1.3</v>
      </c>
      <c r="H10" s="525"/>
      <c r="I10" s="526"/>
      <c r="J10" s="525"/>
      <c r="K10" s="526"/>
      <c r="L10" s="525"/>
      <c r="M10" s="526"/>
      <c r="N10" s="524">
        <f>D10</f>
        <v>3</v>
      </c>
      <c r="O10" s="527">
        <f>F10*G10*N10</f>
        <v>25061.4</v>
      </c>
    </row>
    <row r="11" spans="1:15" ht="38.25" x14ac:dyDescent="0.25">
      <c r="A11" s="521">
        <v>2</v>
      </c>
      <c r="B11" s="522" t="s">
        <v>2099</v>
      </c>
      <c r="C11" s="523" t="s">
        <v>2097</v>
      </c>
      <c r="D11" s="524">
        <v>3</v>
      </c>
      <c r="E11" s="520" t="s">
        <v>2100</v>
      </c>
      <c r="F11" s="524">
        <v>1897</v>
      </c>
      <c r="G11" s="524">
        <v>0.4</v>
      </c>
      <c r="H11" s="525"/>
      <c r="I11" s="526"/>
      <c r="J11" s="525"/>
      <c r="K11" s="526"/>
      <c r="L11" s="525"/>
      <c r="M11" s="526"/>
      <c r="N11" s="524">
        <f>D11</f>
        <v>3</v>
      </c>
      <c r="O11" s="527">
        <f>F11*G11*N11</f>
        <v>2276.4</v>
      </c>
    </row>
    <row r="12" spans="1:15" ht="51.75" customHeight="1" x14ac:dyDescent="0.25">
      <c r="A12" s="528">
        <v>3</v>
      </c>
      <c r="B12" s="522" t="s">
        <v>2101</v>
      </c>
      <c r="C12" s="520" t="s">
        <v>2102</v>
      </c>
      <c r="D12" s="529">
        <v>1</v>
      </c>
      <c r="E12" s="520" t="s">
        <v>2103</v>
      </c>
      <c r="F12" s="520">
        <v>2432</v>
      </c>
      <c r="G12" s="520">
        <v>1.2</v>
      </c>
      <c r="H12" s="520">
        <v>1.2</v>
      </c>
      <c r="I12" s="520">
        <v>1.2</v>
      </c>
      <c r="J12" s="520"/>
      <c r="K12" s="520"/>
      <c r="L12" s="520"/>
      <c r="M12" s="520"/>
      <c r="N12" s="530">
        <f>D12</f>
        <v>1</v>
      </c>
      <c r="O12" s="568">
        <f>F12*N12*G12*H12*I12</f>
        <v>4202.5</v>
      </c>
    </row>
    <row r="13" spans="1:15" x14ac:dyDescent="0.25">
      <c r="A13" s="528"/>
      <c r="B13" s="531" t="s">
        <v>2104</v>
      </c>
      <c r="C13" s="532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69">
        <f>SUM(O10:O12)</f>
        <v>31540.3</v>
      </c>
    </row>
    <row r="14" spans="1:15" x14ac:dyDescent="0.25">
      <c r="A14" s="783" t="s">
        <v>2105</v>
      </c>
      <c r="B14" s="784"/>
      <c r="C14" s="784"/>
      <c r="D14" s="784"/>
      <c r="E14" s="784"/>
      <c r="F14" s="784"/>
      <c r="G14" s="784"/>
      <c r="H14" s="784"/>
      <c r="I14" s="784"/>
      <c r="J14" s="784"/>
      <c r="K14" s="784"/>
      <c r="L14" s="784"/>
      <c r="M14" s="784"/>
      <c r="N14" s="784"/>
      <c r="O14" s="785"/>
    </row>
    <row r="15" spans="1:15" ht="38.25" x14ac:dyDescent="0.25">
      <c r="A15" s="521">
        <v>4</v>
      </c>
      <c r="B15" s="522" t="s">
        <v>2096</v>
      </c>
      <c r="C15" s="523" t="s">
        <v>2097</v>
      </c>
      <c r="D15" s="524">
        <v>3</v>
      </c>
      <c r="E15" s="520" t="s">
        <v>2098</v>
      </c>
      <c r="F15" s="524">
        <v>2538</v>
      </c>
      <c r="G15" s="524">
        <v>1.3</v>
      </c>
      <c r="H15" s="525"/>
      <c r="I15" s="526"/>
      <c r="J15" s="525"/>
      <c r="K15" s="526"/>
      <c r="L15" s="525"/>
      <c r="M15" s="526"/>
      <c r="N15" s="524">
        <f>D15</f>
        <v>3</v>
      </c>
      <c r="O15" s="527">
        <f>F15*G15*N15</f>
        <v>9898.2000000000007</v>
      </c>
    </row>
    <row r="16" spans="1:15" ht="38.25" x14ac:dyDescent="0.25">
      <c r="A16" s="521">
        <v>5</v>
      </c>
      <c r="B16" s="522" t="s">
        <v>2099</v>
      </c>
      <c r="C16" s="523" t="s">
        <v>2097</v>
      </c>
      <c r="D16" s="524">
        <v>3</v>
      </c>
      <c r="E16" s="520" t="s">
        <v>2100</v>
      </c>
      <c r="F16" s="524">
        <v>428</v>
      </c>
      <c r="G16" s="524">
        <v>0.4</v>
      </c>
      <c r="H16" s="525"/>
      <c r="I16" s="526"/>
      <c r="J16" s="525"/>
      <c r="K16" s="526"/>
      <c r="L16" s="525"/>
      <c r="M16" s="526"/>
      <c r="N16" s="524">
        <f>D16</f>
        <v>3</v>
      </c>
      <c r="O16" s="527">
        <f>F16*G16*N16</f>
        <v>513.6</v>
      </c>
    </row>
    <row r="17" spans="1:16" ht="49.5" customHeight="1" x14ac:dyDescent="0.25">
      <c r="A17" s="528">
        <v>6</v>
      </c>
      <c r="B17" s="522" t="s">
        <v>2106</v>
      </c>
      <c r="C17" s="520" t="str">
        <f>C12</f>
        <v>1 га</v>
      </c>
      <c r="D17" s="520">
        <f>D12</f>
        <v>1</v>
      </c>
      <c r="E17" s="520" t="s">
        <v>2107</v>
      </c>
      <c r="F17" s="520">
        <v>589</v>
      </c>
      <c r="G17" s="520">
        <v>1.2</v>
      </c>
      <c r="H17" s="520">
        <v>1.2</v>
      </c>
      <c r="I17" s="520"/>
      <c r="J17" s="520"/>
      <c r="K17" s="520"/>
      <c r="L17" s="520"/>
      <c r="M17" s="520"/>
      <c r="N17" s="530">
        <f t="shared" ref="N17" si="0">D17</f>
        <v>1</v>
      </c>
      <c r="O17" s="534">
        <f>N17*F17*G17*H17</f>
        <v>848.16</v>
      </c>
    </row>
    <row r="18" spans="1:16" ht="15.75" customHeight="1" x14ac:dyDescent="0.25">
      <c r="A18" s="528"/>
      <c r="B18" s="531" t="s">
        <v>2108</v>
      </c>
      <c r="C18" s="532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33">
        <f>SUM(O15:O17)</f>
        <v>11259.96</v>
      </c>
    </row>
    <row r="19" spans="1:16" x14ac:dyDescent="0.25">
      <c r="A19" s="783" t="s">
        <v>2109</v>
      </c>
      <c r="B19" s="784"/>
      <c r="C19" s="784"/>
      <c r="D19" s="784"/>
      <c r="E19" s="784"/>
      <c r="F19" s="784"/>
      <c r="G19" s="784"/>
      <c r="H19" s="784"/>
      <c r="I19" s="784"/>
      <c r="J19" s="784"/>
      <c r="K19" s="784"/>
      <c r="L19" s="784"/>
      <c r="M19" s="784"/>
      <c r="N19" s="784"/>
      <c r="O19" s="785"/>
      <c r="P19" s="535"/>
    </row>
    <row r="20" spans="1:16" s="542" customFormat="1" ht="25.5" x14ac:dyDescent="0.25">
      <c r="A20" s="536">
        <v>7</v>
      </c>
      <c r="B20" s="543" t="s">
        <v>2118</v>
      </c>
      <c r="C20" s="537" t="s">
        <v>2110</v>
      </c>
      <c r="D20" s="538">
        <v>0.1125</v>
      </c>
      <c r="E20" s="537" t="s">
        <v>2111</v>
      </c>
      <c r="F20" s="539">
        <f>O13</f>
        <v>31540.3</v>
      </c>
      <c r="G20" s="540"/>
      <c r="H20" s="537"/>
      <c r="I20" s="537"/>
      <c r="J20" s="537"/>
      <c r="K20" s="537"/>
      <c r="L20" s="537"/>
      <c r="M20" s="537"/>
      <c r="N20" s="538">
        <f>D20</f>
        <v>0.1125</v>
      </c>
      <c r="O20" s="541">
        <f>F20*N20</f>
        <v>3548.28</v>
      </c>
    </row>
    <row r="21" spans="1:16" s="542" customFormat="1" ht="25.5" x14ac:dyDescent="0.25">
      <c r="A21" s="528">
        <v>8</v>
      </c>
      <c r="B21" s="543" t="s">
        <v>2112</v>
      </c>
      <c r="C21" s="537" t="s">
        <v>2110</v>
      </c>
      <c r="D21" s="544">
        <v>0.19600000000000001</v>
      </c>
      <c r="E21" s="537" t="s">
        <v>2113</v>
      </c>
      <c r="F21" s="545">
        <f>F20+O20</f>
        <v>35088.58</v>
      </c>
      <c r="G21" s="546"/>
      <c r="H21" s="547"/>
      <c r="I21" s="547"/>
      <c r="J21" s="547"/>
      <c r="K21" s="547"/>
      <c r="L21" s="547"/>
      <c r="M21" s="547"/>
      <c r="N21" s="544">
        <f>D21</f>
        <v>0.19600000000000001</v>
      </c>
      <c r="O21" s="541">
        <f>F21*N21</f>
        <v>6877.36</v>
      </c>
    </row>
    <row r="22" spans="1:16" s="542" customFormat="1" ht="25.5" x14ac:dyDescent="0.25">
      <c r="A22" s="528">
        <f t="shared" ref="A22" si="1">A21+1</f>
        <v>9</v>
      </c>
      <c r="B22" s="543" t="s">
        <v>630</v>
      </c>
      <c r="C22" s="537" t="s">
        <v>2110</v>
      </c>
      <c r="D22" s="544">
        <v>0.06</v>
      </c>
      <c r="E22" s="537" t="s">
        <v>2114</v>
      </c>
      <c r="F22" s="539">
        <f>F21</f>
        <v>35088.58</v>
      </c>
      <c r="G22" s="548">
        <v>2.5</v>
      </c>
      <c r="H22" s="537"/>
      <c r="I22" s="537"/>
      <c r="J22" s="537"/>
      <c r="K22" s="537"/>
      <c r="L22" s="537"/>
      <c r="M22" s="537"/>
      <c r="N22" s="544">
        <f>D22</f>
        <v>0.06</v>
      </c>
      <c r="O22" s="541">
        <f>F22*N22*G22</f>
        <v>5263.29</v>
      </c>
    </row>
    <row r="23" spans="1:16" x14ac:dyDescent="0.25">
      <c r="A23" s="524"/>
      <c r="B23" s="549" t="s">
        <v>2115</v>
      </c>
      <c r="C23" s="520"/>
      <c r="D23" s="550"/>
      <c r="E23" s="551"/>
      <c r="F23" s="551"/>
      <c r="G23" s="551"/>
      <c r="H23" s="551"/>
      <c r="I23" s="551"/>
      <c r="J23" s="551"/>
      <c r="K23" s="551"/>
      <c r="L23" s="551"/>
      <c r="M23" s="551"/>
      <c r="N23" s="550"/>
      <c r="O23" s="552">
        <f>SUM(O20:O22)</f>
        <v>15688.93</v>
      </c>
    </row>
    <row r="24" spans="1:16" ht="24.75" customHeight="1" x14ac:dyDescent="0.25">
      <c r="A24" s="528"/>
      <c r="B24" s="783" t="s">
        <v>2116</v>
      </c>
      <c r="C24" s="784"/>
      <c r="D24" s="784"/>
      <c r="E24" s="784"/>
      <c r="F24" s="784"/>
      <c r="G24" s="784"/>
      <c r="H24" s="784"/>
      <c r="I24" s="784"/>
      <c r="J24" s="785"/>
      <c r="K24" s="553"/>
      <c r="L24" s="553"/>
      <c r="M24" s="553"/>
      <c r="N24" s="552"/>
      <c r="O24" s="552">
        <f>O13+O18+O23</f>
        <v>58489.19</v>
      </c>
    </row>
    <row r="25" spans="1:16" ht="31.5" customHeight="1" x14ac:dyDescent="0.25">
      <c r="A25" s="564"/>
      <c r="B25" s="786" t="s">
        <v>2117</v>
      </c>
      <c r="C25" s="787"/>
      <c r="D25" s="787"/>
      <c r="E25" s="787"/>
      <c r="F25" s="787"/>
      <c r="G25" s="787"/>
      <c r="H25" s="787"/>
      <c r="I25" s="787"/>
      <c r="J25" s="788"/>
      <c r="K25" s="565"/>
      <c r="L25" s="565"/>
      <c r="M25" s="565"/>
      <c r="N25" s="566">
        <v>5.57</v>
      </c>
      <c r="O25" s="567">
        <f>O24*N25</f>
        <v>325784.78999999998</v>
      </c>
    </row>
    <row r="26" spans="1:16" x14ac:dyDescent="0.25">
      <c r="B26" s="554"/>
      <c r="D26" s="519"/>
      <c r="H26" s="519"/>
      <c r="I26" s="519"/>
      <c r="J26" s="519"/>
      <c r="K26" s="519"/>
      <c r="L26" s="519"/>
      <c r="M26" s="519"/>
      <c r="N26" s="519"/>
      <c r="O26" s="555"/>
    </row>
    <row r="27" spans="1:16" x14ac:dyDescent="0.25">
      <c r="D27" s="519"/>
      <c r="E27" s="556"/>
      <c r="F27" s="556"/>
      <c r="G27" s="556"/>
      <c r="H27" s="557"/>
      <c r="I27" s="557"/>
      <c r="J27" s="557"/>
      <c r="K27" s="557"/>
      <c r="L27" s="557"/>
      <c r="M27" s="557"/>
      <c r="N27" s="558"/>
      <c r="O27" s="559"/>
    </row>
    <row r="28" spans="1:16" x14ac:dyDescent="0.25">
      <c r="B28" s="782"/>
      <c r="C28" s="782"/>
      <c r="D28" s="519"/>
      <c r="E28" s="782"/>
      <c r="F28" s="782"/>
      <c r="G28" s="782"/>
      <c r="H28" s="782"/>
      <c r="I28" s="782"/>
      <c r="J28" s="519"/>
      <c r="K28" s="519"/>
      <c r="L28" s="519"/>
      <c r="M28" s="519"/>
      <c r="N28" s="519"/>
      <c r="O28" s="519"/>
    </row>
    <row r="29" spans="1:16" x14ac:dyDescent="0.25">
      <c r="B29" s="782"/>
      <c r="C29" s="782"/>
      <c r="D29" s="519"/>
      <c r="E29" s="782"/>
      <c r="F29" s="782"/>
      <c r="G29" s="782"/>
      <c r="H29" s="782"/>
      <c r="I29" s="782"/>
      <c r="J29" s="519"/>
      <c r="K29" s="519"/>
      <c r="L29" s="519"/>
      <c r="M29" s="519"/>
      <c r="N29" s="519"/>
      <c r="O29" s="519"/>
    </row>
    <row r="30" spans="1:16" x14ac:dyDescent="0.25">
      <c r="B30" s="782"/>
      <c r="C30" s="782"/>
      <c r="D30" s="519"/>
      <c r="E30" s="782"/>
      <c r="F30" s="782"/>
      <c r="G30" s="782"/>
      <c r="H30" s="782"/>
      <c r="I30" s="782"/>
      <c r="J30" s="519"/>
      <c r="K30" s="519"/>
      <c r="L30" s="519"/>
      <c r="M30" s="519"/>
      <c r="N30" s="519"/>
      <c r="O30" s="519"/>
    </row>
    <row r="31" spans="1:16" x14ac:dyDescent="0.25">
      <c r="B31" s="782"/>
      <c r="C31" s="782"/>
      <c r="D31" s="519"/>
      <c r="E31" s="782"/>
      <c r="F31" s="782"/>
      <c r="G31" s="782"/>
      <c r="H31" s="782"/>
      <c r="I31" s="782"/>
      <c r="J31" s="519"/>
      <c r="K31" s="519"/>
      <c r="L31" s="519"/>
      <c r="M31" s="519"/>
      <c r="N31" s="519"/>
      <c r="O31" s="519"/>
    </row>
    <row r="32" spans="1:16" x14ac:dyDescent="0.25">
      <c r="B32" s="782"/>
      <c r="C32" s="782"/>
      <c r="D32" s="519"/>
      <c r="E32" s="782"/>
      <c r="F32" s="782"/>
      <c r="G32" s="782"/>
      <c r="H32" s="782"/>
      <c r="I32" s="782"/>
      <c r="J32" s="519"/>
      <c r="K32" s="519"/>
      <c r="L32" s="519"/>
      <c r="M32" s="519"/>
      <c r="N32" s="519"/>
      <c r="O32" s="560"/>
    </row>
    <row r="33" spans="2:15" x14ac:dyDescent="0.25">
      <c r="B33" s="782"/>
      <c r="C33" s="782"/>
      <c r="D33" s="519"/>
      <c r="E33" s="782"/>
      <c r="F33" s="782"/>
      <c r="G33" s="782"/>
      <c r="H33" s="782"/>
      <c r="I33" s="782"/>
      <c r="J33" s="519"/>
      <c r="K33" s="519"/>
      <c r="L33" s="519"/>
      <c r="M33" s="519"/>
      <c r="N33" s="519"/>
      <c r="O33" s="561"/>
    </row>
    <row r="34" spans="2:15" x14ac:dyDescent="0.25">
      <c r="B34" s="782"/>
      <c r="C34" s="782"/>
      <c r="D34" s="519"/>
      <c r="E34" s="782"/>
      <c r="F34" s="782"/>
      <c r="G34" s="782"/>
      <c r="H34" s="782"/>
      <c r="I34" s="782"/>
      <c r="J34" s="519"/>
      <c r="K34" s="519"/>
      <c r="L34" s="519"/>
      <c r="M34" s="519"/>
      <c r="N34" s="519"/>
      <c r="O34" s="519"/>
    </row>
    <row r="35" spans="2:15" x14ac:dyDescent="0.25">
      <c r="B35" s="782"/>
      <c r="C35" s="782"/>
      <c r="D35" s="519"/>
      <c r="E35" s="782"/>
      <c r="F35" s="782"/>
      <c r="G35" s="782"/>
      <c r="H35" s="782"/>
      <c r="I35" s="782"/>
      <c r="J35" s="519"/>
      <c r="K35" s="519"/>
      <c r="L35" s="519"/>
      <c r="M35" s="519"/>
      <c r="N35" s="519"/>
      <c r="O35" s="519"/>
    </row>
    <row r="36" spans="2:15" x14ac:dyDescent="0.25">
      <c r="B36" s="782"/>
      <c r="C36" s="782"/>
      <c r="D36" s="519"/>
      <c r="E36" s="782"/>
      <c r="F36" s="782"/>
      <c r="G36" s="782"/>
      <c r="H36" s="782"/>
      <c r="I36" s="782"/>
      <c r="J36" s="519"/>
      <c r="K36" s="519"/>
      <c r="L36" s="519"/>
      <c r="M36" s="519"/>
      <c r="N36" s="519"/>
      <c r="O36" s="519"/>
    </row>
    <row r="37" spans="2:15" x14ac:dyDescent="0.25">
      <c r="B37" s="782"/>
      <c r="C37" s="782"/>
      <c r="D37" s="519"/>
      <c r="E37" s="782"/>
      <c r="F37" s="782"/>
      <c r="G37" s="782"/>
      <c r="H37" s="782"/>
      <c r="I37" s="782"/>
      <c r="J37" s="519"/>
      <c r="K37" s="519"/>
      <c r="L37" s="519"/>
      <c r="M37" s="519"/>
      <c r="N37" s="519"/>
      <c r="O37" s="519"/>
    </row>
    <row r="38" spans="2:15" x14ac:dyDescent="0.25">
      <c r="B38" s="782"/>
      <c r="C38" s="782"/>
      <c r="D38" s="519"/>
      <c r="E38" s="782"/>
      <c r="F38" s="782"/>
      <c r="G38" s="782"/>
      <c r="H38" s="782"/>
      <c r="I38" s="782"/>
      <c r="J38" s="519"/>
      <c r="K38" s="519"/>
      <c r="L38" s="519"/>
      <c r="M38" s="519"/>
      <c r="N38" s="519"/>
      <c r="O38" s="519"/>
    </row>
  </sheetData>
  <mergeCells count="21">
    <mergeCell ref="B28:C38"/>
    <mergeCell ref="E28:I38"/>
    <mergeCell ref="A9:O9"/>
    <mergeCell ref="A14:O14"/>
    <mergeCell ref="A19:O19"/>
    <mergeCell ref="B24:J24"/>
    <mergeCell ref="B25:J25"/>
    <mergeCell ref="A1:O1"/>
    <mergeCell ref="A2:O2"/>
    <mergeCell ref="A3:O3"/>
    <mergeCell ref="A4:B4"/>
    <mergeCell ref="C4:O4"/>
    <mergeCell ref="A5:B5"/>
    <mergeCell ref="C5:O5"/>
    <mergeCell ref="A7:A8"/>
    <mergeCell ref="B7:B8"/>
    <mergeCell ref="C7:C8"/>
    <mergeCell ref="D7:D8"/>
    <mergeCell ref="E7:E8"/>
    <mergeCell ref="F7:N7"/>
    <mergeCell ref="O7:O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</vt:i4>
      </vt:variant>
    </vt:vector>
  </HeadingPairs>
  <TitlesOfParts>
    <vt:vector size="28" baseType="lpstr">
      <vt:lpstr>График работ</vt:lpstr>
      <vt:lpstr>Пояснительная</vt:lpstr>
      <vt:lpstr>Протокол</vt:lpstr>
      <vt:lpstr>НМЦ</vt:lpstr>
      <vt:lpstr>НМЦК</vt:lpstr>
      <vt:lpstr>Концепция</vt:lpstr>
      <vt:lpstr>Cводная смета ПИР</vt:lpstr>
      <vt:lpstr>Экспертиза ПД и ИЗ</vt:lpstr>
      <vt:lpstr>Геодезия</vt:lpstr>
      <vt:lpstr>Геология</vt:lpstr>
      <vt:lpstr>Гидромет</vt:lpstr>
      <vt:lpstr>Экология</vt:lpstr>
      <vt:lpstr>ОВОС</vt:lpstr>
      <vt:lpstr>ПД</vt:lpstr>
      <vt:lpstr>РД (для ОВОС)</vt:lpstr>
      <vt:lpstr>Экспертиза</vt:lpstr>
      <vt:lpstr>Расчёт по НЦС </vt:lpstr>
      <vt:lpstr>СВОД (объемов работ)</vt:lpstr>
      <vt:lpstr>'Расчёт по НЦС '!Print_Titles</vt:lpstr>
      <vt:lpstr>ПД!Заголовки_для_печати</vt:lpstr>
      <vt:lpstr>'Расчёт по НЦС '!Заголовки_для_печати</vt:lpstr>
      <vt:lpstr>'РД (для ОВОС)'!Заголовки_для_печати</vt:lpstr>
      <vt:lpstr>'Cводная смета ПИР'!Область_печати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Джанумова Татьяна Григорьевна</dc:creator>
  <cp:lastModifiedBy>Токарев Игорь Александрович</cp:lastModifiedBy>
  <cp:lastPrinted>2023-11-24T14:24:26Z</cp:lastPrinted>
  <dcterms:created xsi:type="dcterms:W3CDTF">2023-03-21T15:49:14Z</dcterms:created>
  <dcterms:modified xsi:type="dcterms:W3CDTF">2023-12-11T14:03:16Z</dcterms:modified>
</cp:coreProperties>
</file>